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8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ungram\Downloads\"/>
    </mc:Choice>
  </mc:AlternateContent>
  <xr:revisionPtr revIDLastSave="0" documentId="8_{7C67A8D4-2735-424B-86FD-8F4571B5AE20}" xr6:coauthVersionLast="47" xr6:coauthVersionMax="47" xr10:uidLastSave="{00000000-0000-0000-0000-000000000000}"/>
  <bookViews>
    <workbookView xWindow="-120" yWindow="-120" windowWidth="20730" windowHeight="11040" tabRatio="787" firstSheet="2" activeTab="3"/>
  </bookViews>
  <sheets>
    <sheet name="Resume" sheetId="230" r:id="rId1"/>
    <sheet name="1" sheetId="49" r:id="rId2"/>
    <sheet name="2" sheetId="51" r:id="rId3"/>
    <sheet name="3" sheetId="77" r:id="rId4"/>
    <sheet name="4" sheetId="165" r:id="rId5"/>
    <sheet name="5" sheetId="137" r:id="rId6"/>
    <sheet name="6" sheetId="138" r:id="rId7"/>
    <sheet name="7" sheetId="180" r:id="rId8"/>
    <sheet name="8" sheetId="181" r:id="rId9"/>
    <sheet name="9" sheetId="171" r:id="rId10"/>
    <sheet name="10" sheetId="141" r:id="rId11"/>
    <sheet name="11" sheetId="24" r:id="rId12"/>
    <sheet name="12" sheetId="25" r:id="rId13"/>
    <sheet name="13" sheetId="28" r:id="rId14"/>
    <sheet name="14" sheetId="163" r:id="rId15"/>
    <sheet name="15" sheetId="26" r:id="rId16"/>
    <sheet name="16" sheetId="200" r:id="rId17"/>
    <sheet name="17" sheetId="206" r:id="rId18"/>
    <sheet name="18" sheetId="222" r:id="rId19"/>
    <sheet name="19" sheetId="235" r:id="rId20"/>
    <sheet name="20" sheetId="1" r:id="rId21"/>
    <sheet name="21" sheetId="2" r:id="rId22"/>
    <sheet name="22" sheetId="216" r:id="rId23"/>
    <sheet name="23" sheetId="98" r:id="rId24"/>
    <sheet name="24" sheetId="179" r:id="rId25"/>
    <sheet name="25" sheetId="189" r:id="rId26"/>
    <sheet name="26" sheetId="224" r:id="rId27"/>
    <sheet name="27" sheetId="35" r:id="rId28"/>
    <sheet name="28" sheetId="76" r:id="rId29"/>
    <sheet name="29" sheetId="217" r:id="rId30"/>
    <sheet name="30" sheetId="104" r:id="rId31"/>
    <sheet name="31" sheetId="126" r:id="rId32"/>
    <sheet name="32" sheetId="215" r:id="rId33"/>
    <sheet name="33" sheetId="92" r:id="rId34"/>
    <sheet name="34" sheetId="161" r:id="rId35"/>
    <sheet name="35" sheetId="38" r:id="rId36"/>
    <sheet name="36" sheetId="182" r:id="rId37"/>
    <sheet name="37" sheetId="69" r:id="rId38"/>
    <sheet name="38" sheetId="207" r:id="rId39"/>
    <sheet name="39" sheetId="208" r:id="rId40"/>
    <sheet name="40" sheetId="225" r:id="rId41"/>
    <sheet name="41" sheetId="170" r:id="rId42"/>
    <sheet name="42" sheetId="220" r:id="rId43"/>
    <sheet name="43" sheetId="7" r:id="rId44"/>
    <sheet name="44" sheetId="101" r:id="rId45"/>
    <sheet name="45" sheetId="183" r:id="rId46"/>
    <sheet name="46" sheetId="43" r:id="rId47"/>
    <sheet name="47" sheetId="175" r:id="rId48"/>
    <sheet name="48" sheetId="221" r:id="rId49"/>
    <sheet name="49" sheetId="108" r:id="rId50"/>
    <sheet name="50" sheetId="219" r:id="rId51"/>
    <sheet name="51" sheetId="119" r:id="rId52"/>
    <sheet name="52" sheetId="167" r:id="rId53"/>
    <sheet name="53" sheetId="130" r:id="rId54"/>
    <sheet name="54" sheetId="211" r:id="rId55"/>
    <sheet name="55" sheetId="223" r:id="rId56"/>
    <sheet name="56" sheetId="172" r:id="rId57"/>
    <sheet name="57" sheetId="169" r:id="rId58"/>
    <sheet name="58" sheetId="176" r:id="rId59"/>
    <sheet name="59" sheetId="168" r:id="rId60"/>
    <sheet name="60" sheetId="89" r:id="rId61"/>
    <sheet name="60a" sheetId="231" r:id="rId62"/>
    <sheet name="60b" sheetId="232" r:id="rId63"/>
    <sheet name="60c" sheetId="233" r:id="rId64"/>
    <sheet name="61" sheetId="131" r:id="rId65"/>
    <sheet name="62" sheetId="91" r:id="rId66"/>
    <sheet name="63" sheetId="30" r:id="rId67"/>
    <sheet name="64" sheetId="31" r:id="rId68"/>
    <sheet name="65" sheetId="212" r:id="rId69"/>
    <sheet name="66" sheetId="213" r:id="rId70"/>
    <sheet name="67" sheetId="214" r:id="rId71"/>
    <sheet name="68" sheetId="196" r:id="rId72"/>
    <sheet name="69" sheetId="204" r:id="rId73"/>
    <sheet name="70" sheetId="195" r:id="rId74"/>
    <sheet name="71" sheetId="228" r:id="rId75"/>
    <sheet name="72" sheetId="203" r:id="rId76"/>
    <sheet name="73" sheetId="191" r:id="rId77"/>
    <sheet name="74" sheetId="145" r:id="rId78"/>
    <sheet name="75" sheetId="146" r:id="rId79"/>
    <sheet name="76" sheetId="202" r:id="rId80"/>
    <sheet name="77" sheetId="236" r:id="rId81"/>
  </sheets>
  <externalReferences>
    <externalReference r:id="rId82"/>
    <externalReference r:id="rId83"/>
    <externalReference r:id="rId84"/>
    <externalReference r:id="rId85"/>
  </externalReferences>
  <definedNames>
    <definedName name="_xlnm.Print_Area" localSheetId="1">'1'!$A$1:$J$33</definedName>
    <definedName name="_xlnm.Print_Area" localSheetId="10">'10'!$A$1:$O$43</definedName>
    <definedName name="_xlnm.Print_Area" localSheetId="12">'12'!$A$1:$F$129</definedName>
    <definedName name="_xlnm.Print_Area" localSheetId="13">'13'!$A$1:$K$129</definedName>
    <definedName name="_xlnm.Print_Area" localSheetId="14">'14'!$A$1:$N$129</definedName>
    <definedName name="_xlnm.Print_Area" localSheetId="15">'15'!$A$1:$L$131</definedName>
    <definedName name="_xlnm.Print_Area" localSheetId="16">'16'!$A$1:$N$129</definedName>
    <definedName name="_xlnm.Print_Area" localSheetId="17">'17'!$A$1:$D$21</definedName>
    <definedName name="_xlnm.Print_Area" localSheetId="18">'18'!$A$1:$F$39</definedName>
    <definedName name="_xlnm.Print_Area" localSheetId="19">'19'!$A$1:$D$48</definedName>
    <definedName name="_xlnm.Print_Area" localSheetId="2">'2'!$A$1:$F$31</definedName>
    <definedName name="_xlnm.Print_Area" localSheetId="20">'20'!$A$1:$L$42</definedName>
    <definedName name="_xlnm.Print_Area" localSheetId="22">'22'!$A$1:$I$41</definedName>
    <definedName name="_xlnm.Print_Area" localSheetId="23">'23'!$A$1:$U$42</definedName>
    <definedName name="_xlnm.Print_Area" localSheetId="25">'25'!$A$1:$N$40</definedName>
    <definedName name="_xlnm.Print_Area" localSheetId="26">'26'!$A$1:$N$40</definedName>
    <definedName name="_xlnm.Print_Area" localSheetId="27">'27'!$A$1:$F$39</definedName>
    <definedName name="_xlnm.Print_Area" localSheetId="28">'28'!$A$1:$T$44</definedName>
    <definedName name="_xlnm.Print_Area" localSheetId="29">'29'!$A$1:$T$40</definedName>
    <definedName name="_xlnm.Print_Area" localSheetId="3">'3'!$A$1:$H$24</definedName>
    <definedName name="_xlnm.Print_Area" localSheetId="31">'31'!$A$1:$O$44</definedName>
    <definedName name="_xlnm.Print_Area" localSheetId="32">'32'!$A$1:$W$41</definedName>
    <definedName name="_xlnm.Print_Area" localSheetId="33">'33'!$A$1:$R$40</definedName>
    <definedName name="_xlnm.Print_Area" localSheetId="35">'35'!$A$1:$I$41</definedName>
    <definedName name="_xlnm.Print_Area" localSheetId="36">'36'!$A$1:$L$40</definedName>
    <definedName name="_xlnm.Print_Area" localSheetId="38">'38'!$A$1:$X$42</definedName>
    <definedName name="_xlnm.Print_Area" localSheetId="39">'39'!$A$1:$AD$44</definedName>
    <definedName name="_xlnm.Print_Area" localSheetId="4">'4'!$A$1:$I$43</definedName>
    <definedName name="_xlnm.Print_Area" localSheetId="40">'40'!$A$1:$R$42</definedName>
    <definedName name="_xlnm.Print_Area" localSheetId="41">'41'!$A$1:$L$43</definedName>
    <definedName name="_xlnm.Print_Area" localSheetId="42">'42'!$A$1:$L$43</definedName>
    <definedName name="_xlnm.Print_Area" localSheetId="44">'44'!$A$1:$L$39</definedName>
    <definedName name="_xlnm.Print_Area" localSheetId="45">'45'!$A$1:$X$42</definedName>
    <definedName name="_xlnm.Print_Area" localSheetId="47">'47'!$A$1:$Z$40</definedName>
    <definedName name="_xlnm.Print_Area" localSheetId="49">'49'!$A$1:$L$41</definedName>
    <definedName name="_xlnm.Print_Area" localSheetId="5">'5'!$A$1:$K$144</definedName>
    <definedName name="_xlnm.Print_Area" localSheetId="50">'50'!$A$1:$I$41</definedName>
    <definedName name="_xlnm.Print_Area" localSheetId="51">'51'!$A$1:$J$51</definedName>
    <definedName name="_xlnm.Print_Area" localSheetId="53">'53'!$A$1:$S$48</definedName>
    <definedName name="_xlnm.Print_Area" localSheetId="54">'54'!$A$1:$F$23</definedName>
    <definedName name="_xlnm.Print_Area" localSheetId="55">'55'!$A$1:$M$25</definedName>
    <definedName name="_xlnm.Print_Area" localSheetId="56">'56'!$A$1:$P$45</definedName>
    <definedName name="_xlnm.Print_Area" localSheetId="58">'58'!$A$1:$K$43</definedName>
    <definedName name="_xlnm.Print_Area" localSheetId="6">'6'!$A$1:$E$15</definedName>
    <definedName name="_xlnm.Print_Area" localSheetId="64">'61'!$A$1:$E$40</definedName>
    <definedName name="_xlnm.Print_Area" localSheetId="65">'62'!$A$1:$T$43</definedName>
    <definedName name="_xlnm.Print_Area" localSheetId="66">'63'!$A$1:$F$40</definedName>
    <definedName name="_xlnm.Print_Area" localSheetId="68">'65'!$A$1:$L$42</definedName>
    <definedName name="_xlnm.Print_Area" localSheetId="69">'66'!$A$1:$S$42</definedName>
    <definedName name="_xlnm.Print_Area" localSheetId="70">'67'!$A$1:$R$41</definedName>
    <definedName name="_xlnm.Print_Area" localSheetId="7">'7'!$A$1:$R$24</definedName>
    <definedName name="_xlnm.Print_Area" localSheetId="73">'70'!$A$1:$M$42</definedName>
    <definedName name="_xlnm.Print_Area" localSheetId="74">'71'!$A$1:$I$41</definedName>
    <definedName name="_xlnm.Print_Area" localSheetId="78">'75'!$A$1:$AA$42</definedName>
    <definedName name="_xlnm.Print_Area" localSheetId="79">'76'!$A$1:$R$40</definedName>
    <definedName name="_xlnm.Print_Area" localSheetId="8">'8'!$A$1:$J$23</definedName>
    <definedName name="_xlnm.Print_Area" localSheetId="9">'9'!$A$1:$D$42</definedName>
    <definedName name="_xlnm.Print_Titles" localSheetId="11">'11'!$7:$8</definedName>
    <definedName name="_xlnm.Print_Titles" localSheetId="12">'12'!$7:$8</definedName>
    <definedName name="_xlnm.Print_Titles" localSheetId="13">'13'!$7:$8</definedName>
    <definedName name="_xlnm.Print_Titles" localSheetId="14">'14'!$7:$7</definedName>
    <definedName name="_xlnm.Print_Titles" localSheetId="15">'15'!$7:$9</definedName>
    <definedName name="_xlnm.Print_Titles" localSheetId="16">'16'!$7:$9</definedName>
    <definedName name="_xlnm.Print_Titles" localSheetId="5">'5'!$6:$8</definedName>
    <definedName name="_xlnm.Print_Titles" localSheetId="9">'9'!$A:$C,'9'!$3:$8</definedName>
    <definedName name="_xlnm.Print_Titles" localSheetId="0">Resume!$5:$6</definedName>
    <definedName name="Z_17D7C177_D9B1_4DC1_9138_49FE7AC6BB29_.wvu.PrintArea" localSheetId="5" hidden="1">'5'!$A$1:$H$111</definedName>
    <definedName name="Z_292D246C_5048_11D6_9411_0000212D0BAF_.wvu.PrintArea" localSheetId="12" hidden="1">'12'!$A$1:$N$126</definedName>
    <definedName name="Z_730E2C64_B2C1_434F_B758_04E2943FA20D_.wvu.PrintArea" localSheetId="12" hidden="1">'12'!$A$1:$N$126</definedName>
    <definedName name="Z_730E2C64_B2C1_434F_B758_04E2943FA20D_.wvu.PrintArea" localSheetId="27" hidden="1">'27'!$A$1:$F$39</definedName>
    <definedName name="Z_730E2C64_B2C1_434F_B758_04E2943FA20D_.wvu.PrintArea" localSheetId="30" hidden="1">'30'!$A$1:$G$41</definedName>
    <definedName name="Z_730E2C64_B2C1_434F_B758_04E2943FA20D_.wvu.PrintArea" localSheetId="41" hidden="1">'41'!$A$1:$U$41</definedName>
    <definedName name="Z_730E2C64_B2C1_434F_B758_04E2943FA20D_.wvu.PrintArea" localSheetId="44" hidden="1">'44'!$A$1:$U$41</definedName>
    <definedName name="Z_730E2C64_B2C1_434F_B758_04E2943FA20D_.wvu.PrintArea" localSheetId="46" hidden="1">'46'!$A$1:$F$42</definedName>
    <definedName name="Z_730E2C64_B2C1_434F_B758_04E2943FA20D_.wvu.PrintArea" localSheetId="47" hidden="1">'47'!$A$1:$AL$43</definedName>
    <definedName name="Z_730E2C64_B2C1_434F_B758_04E2943FA20D_.wvu.PrintArea" localSheetId="66" hidden="1">'63'!$A$1:$G$40</definedName>
    <definedName name="Z_93528372_5BA8_11D6_9411_0000212D0BAF_.wvu.PrintArea" localSheetId="12" hidden="1">'12'!$A$1:$N$126</definedName>
    <definedName name="Z_93528372_5BA8_11D6_9411_0000212D0BAF_.wvu.PrintArea" localSheetId="27" hidden="1">'27'!$A$1:$F$39</definedName>
    <definedName name="Z_93528372_5BA8_11D6_9411_0000212D0BAF_.wvu.PrintArea" localSheetId="30" hidden="1">'30'!$A$1:$G$41</definedName>
    <definedName name="Z_93528372_5BA8_11D6_9411_0000212D0BAF_.wvu.PrintArea" localSheetId="41" hidden="1">'41'!$A$1:$U$41</definedName>
    <definedName name="Z_93528372_5BA8_11D6_9411_0000212D0BAF_.wvu.PrintArea" localSheetId="44" hidden="1">'44'!$A$1:$U$41</definedName>
    <definedName name="Z_93528372_5BA8_11D6_9411_0000212D0BAF_.wvu.PrintArea" localSheetId="46" hidden="1">'46'!$A$1:$F$42</definedName>
    <definedName name="Z_93528372_5BA8_11D6_9411_0000212D0BAF_.wvu.PrintArea" localSheetId="47" hidden="1">'47'!$A$1:$AL$43</definedName>
    <definedName name="Z_93528372_5BA8_11D6_9411_0000212D0BAF_.wvu.PrintArea" localSheetId="66" hidden="1">'63'!$A$1:$G$40</definedName>
    <definedName name="Z_CF5BBE18_1EAB_4E8A_9B60_6E7F400FBD81_.wvu.PrintArea" localSheetId="4" hidden="1">'4'!$A$1:$G$40</definedName>
    <definedName name="Z_CF5BBE18_1EAB_4E8A_9B60_6E7F400FBD81_.wvu.PrintArea" localSheetId="6" hidden="1">'6'!$A$1:$E$11</definedName>
    <definedName name="Z_F144E4C0_F124_4A6E_9761_D1C5FCF07098_.wvu.PrintArea" localSheetId="57" hidden="1">'57'!$A$1:$L$43</definedName>
    <definedName name="Z_F144E4C0_F124_4A6E_9761_D1C5FCF07098_.wvu.PrintArea" localSheetId="58" hidden="1">'58'!$A$1:$AA$43</definedName>
    <definedName name="Z_F144E4C0_F124_4A6E_9761_D1C5FCF07098_.wvu.PrintArea" localSheetId="59" hidden="1">'59'!$A$1:$L$42</definedName>
    <definedName name="Z_F144E4C0_F124_4A6E_9761_D1C5FCF07098_.wvu.PrintArea" localSheetId="60" hidden="1">'60'!$A$1:$U$42</definedName>
    <definedName name="Z_F144E4C0_F124_4A6E_9761_D1C5FCF07098_.wvu.PrintArea" localSheetId="65" hidden="1">'62'!$A$1:$X$43</definedName>
    <definedName name="Z_F30EFE65_F2A9_47E2_8E68_51F9D7645DD4_.wvu.PrintArea" localSheetId="46" hidden="1">'46'!$A$1:$F$42</definedName>
    <definedName name="Z_F30EFE65_F2A9_47E2_8E68_51F9D7645DD4_.wvu.PrintArea" localSheetId="47" hidden="1">'47'!$A$1:$AL$43</definedName>
  </definedNames>
  <calcPr calcId="18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30" i="1" l="1"/>
  <c r="B30" i="236"/>
  <c r="B10" i="236"/>
  <c r="B5" i="236"/>
  <c r="A5" i="236"/>
  <c r="B4" i="236"/>
  <c r="A4" i="236"/>
  <c r="C34" i="235"/>
  <c r="C27" i="235"/>
  <c r="C23" i="235"/>
  <c r="C19" i="235"/>
  <c r="C18" i="235"/>
  <c r="C14" i="235"/>
  <c r="C5" i="235"/>
  <c r="B5" i="235"/>
  <c r="C4" i="235"/>
  <c r="B112" i="25"/>
  <c r="B112" i="28" s="1"/>
  <c r="B112" i="163" s="1"/>
  <c r="B113" i="26" s="1"/>
  <c r="B113" i="200" s="1"/>
  <c r="B51" i="25"/>
  <c r="B51" i="28" s="1"/>
  <c r="B51" i="163" s="1"/>
  <c r="B52" i="26" s="1"/>
  <c r="B52" i="25"/>
  <c r="B52" i="28" s="1"/>
  <c r="B52" i="163" s="1"/>
  <c r="B53" i="26" s="1"/>
  <c r="B53" i="25"/>
  <c r="B53" i="28" s="1"/>
  <c r="B53" i="163" s="1"/>
  <c r="B54" i="26" s="1"/>
  <c r="B54" i="25"/>
  <c r="B54" i="28" s="1"/>
  <c r="B54" i="163" s="1"/>
  <c r="B55" i="26" s="1"/>
  <c r="B55" i="200" s="1"/>
  <c r="B55" i="25"/>
  <c r="B55" i="28" s="1"/>
  <c r="B55" i="163" s="1"/>
  <c r="B56" i="26" s="1"/>
  <c r="B56" i="200" s="1"/>
  <c r="B56" i="25"/>
  <c r="B56" i="28" s="1"/>
  <c r="B56" i="163" s="1"/>
  <c r="B57" i="26" s="1"/>
  <c r="B57" i="25"/>
  <c r="B57" i="28" s="1"/>
  <c r="B57" i="163" s="1"/>
  <c r="B58" i="26" s="1"/>
  <c r="B58" i="25"/>
  <c r="B58" i="28" s="1"/>
  <c r="B58" i="163" s="1"/>
  <c r="B59" i="26" s="1"/>
  <c r="B59" i="200" s="1"/>
  <c r="B59" i="25"/>
  <c r="B59" i="28" s="1"/>
  <c r="B59" i="163" s="1"/>
  <c r="B60" i="26" s="1"/>
  <c r="B60" i="25"/>
  <c r="B60" i="28" s="1"/>
  <c r="B60" i="163" s="1"/>
  <c r="B61" i="26" s="1"/>
  <c r="B61" i="25"/>
  <c r="B61" i="28" s="1"/>
  <c r="B61" i="163" s="1"/>
  <c r="B62" i="26" s="1"/>
  <c r="B62" i="200" s="1"/>
  <c r="B62" i="25"/>
  <c r="B62" i="28" s="1"/>
  <c r="B62" i="163" s="1"/>
  <c r="B63" i="26" s="1"/>
  <c r="B63" i="25"/>
  <c r="B63" i="28" s="1"/>
  <c r="B63" i="163" s="1"/>
  <c r="B64" i="26" s="1"/>
  <c r="B64" i="25"/>
  <c r="B64" i="28" s="1"/>
  <c r="B64" i="163" s="1"/>
  <c r="B65" i="26" s="1"/>
  <c r="B65" i="25"/>
  <c r="B65" i="28" s="1"/>
  <c r="B65" i="163" s="1"/>
  <c r="B66" i="26" s="1"/>
  <c r="B66" i="200" s="1"/>
  <c r="B66" i="25"/>
  <c r="B66" i="28" s="1"/>
  <c r="B66" i="163" s="1"/>
  <c r="B67" i="26" s="1"/>
  <c r="B67" i="200" s="1"/>
  <c r="B67" i="25"/>
  <c r="B67" i="28" s="1"/>
  <c r="B67" i="163" s="1"/>
  <c r="B68" i="26" s="1"/>
  <c r="B68" i="200" s="1"/>
  <c r="B68" i="25"/>
  <c r="B68" i="28" s="1"/>
  <c r="B68" i="163" s="1"/>
  <c r="B69" i="26" s="1"/>
  <c r="B69" i="200" s="1"/>
  <c r="B69" i="25"/>
  <c r="B69" i="28" s="1"/>
  <c r="B69" i="163" s="1"/>
  <c r="B70" i="26" s="1"/>
  <c r="B70" i="200" s="1"/>
  <c r="B70" i="25"/>
  <c r="B70" i="28" s="1"/>
  <c r="B70" i="163" s="1"/>
  <c r="B71" i="26" s="1"/>
  <c r="B71" i="200" s="1"/>
  <c r="B71" i="25"/>
  <c r="B71" i="28" s="1"/>
  <c r="B71" i="163" s="1"/>
  <c r="B72" i="26" s="1"/>
  <c r="B72" i="200" s="1"/>
  <c r="B72" i="25"/>
  <c r="B72" i="28" s="1"/>
  <c r="B72" i="163" s="1"/>
  <c r="B73" i="26" s="1"/>
  <c r="B73" i="200" s="1"/>
  <c r="B73" i="25"/>
  <c r="B73" i="28" s="1"/>
  <c r="B73" i="163" s="1"/>
  <c r="B74" i="26" s="1"/>
  <c r="B74" i="200" s="1"/>
  <c r="B74" i="25"/>
  <c r="B74" i="28" s="1"/>
  <c r="B74" i="163" s="1"/>
  <c r="B75" i="26" s="1"/>
  <c r="B75" i="200" s="1"/>
  <c r="B75" i="25"/>
  <c r="B75" i="28" s="1"/>
  <c r="B75" i="163" s="1"/>
  <c r="B76" i="26" s="1"/>
  <c r="B76" i="200" s="1"/>
  <c r="B76" i="25"/>
  <c r="B76" i="28" s="1"/>
  <c r="B76" i="163" s="1"/>
  <c r="B77" i="26" s="1"/>
  <c r="B77" i="200" s="1"/>
  <c r="B77" i="25"/>
  <c r="B77" i="28" s="1"/>
  <c r="B77" i="163" s="1"/>
  <c r="B78" i="26" s="1"/>
  <c r="B78" i="200" s="1"/>
  <c r="B78" i="25"/>
  <c r="B78" i="28" s="1"/>
  <c r="B78" i="163" s="1"/>
  <c r="B79" i="26" s="1"/>
  <c r="B79" i="200" s="1"/>
  <c r="B79" i="25"/>
  <c r="B79" i="28" s="1"/>
  <c r="B79" i="163" s="1"/>
  <c r="B80" i="26" s="1"/>
  <c r="B80" i="200" s="1"/>
  <c r="B80" i="25"/>
  <c r="B80" i="28" s="1"/>
  <c r="B80" i="163" s="1"/>
  <c r="B81" i="26" s="1"/>
  <c r="B81" i="200" s="1"/>
  <c r="B81" i="25"/>
  <c r="B81" i="28" s="1"/>
  <c r="B81" i="163" s="1"/>
  <c r="B82" i="26" s="1"/>
  <c r="B82" i="200" s="1"/>
  <c r="B82" i="25"/>
  <c r="B82" i="28" s="1"/>
  <c r="B82" i="163" s="1"/>
  <c r="B83" i="26" s="1"/>
  <c r="B83" i="200" s="1"/>
  <c r="B83" i="25"/>
  <c r="B83" i="28" s="1"/>
  <c r="B83" i="163" s="1"/>
  <c r="B84" i="26" s="1"/>
  <c r="B84" i="200" s="1"/>
  <c r="B84" i="25"/>
  <c r="B84" i="28" s="1"/>
  <c r="B84" i="163" s="1"/>
  <c r="B85" i="26" s="1"/>
  <c r="B85" i="200" s="1"/>
  <c r="B85" i="25"/>
  <c r="B85" i="28" s="1"/>
  <c r="B85" i="163" s="1"/>
  <c r="B86" i="26" s="1"/>
  <c r="B86" i="200" s="1"/>
  <c r="B86" i="25"/>
  <c r="B86" i="28" s="1"/>
  <c r="B86" i="163" s="1"/>
  <c r="B87" i="26" s="1"/>
  <c r="B87" i="200" s="1"/>
  <c r="B87" i="25"/>
  <c r="B87" i="28" s="1"/>
  <c r="B87" i="163" s="1"/>
  <c r="B88" i="26" s="1"/>
  <c r="B88" i="200" s="1"/>
  <c r="B88" i="25"/>
  <c r="B88" i="28" s="1"/>
  <c r="B88" i="163" s="1"/>
  <c r="B89" i="26" s="1"/>
  <c r="B89" i="200" s="1"/>
  <c r="B89" i="25"/>
  <c r="B89" i="28" s="1"/>
  <c r="B89" i="163" s="1"/>
  <c r="B90" i="26" s="1"/>
  <c r="B90" i="200" s="1"/>
  <c r="B90" i="25"/>
  <c r="B90" i="28" s="1"/>
  <c r="B90" i="163" s="1"/>
  <c r="B91" i="26" s="1"/>
  <c r="B91" i="200" s="1"/>
  <c r="B91" i="25"/>
  <c r="B91" i="28" s="1"/>
  <c r="B91" i="163" s="1"/>
  <c r="B92" i="26" s="1"/>
  <c r="B92" i="200" s="1"/>
  <c r="B92" i="25"/>
  <c r="B92" i="28" s="1"/>
  <c r="B92" i="163" s="1"/>
  <c r="B93" i="26" s="1"/>
  <c r="B93" i="200" s="1"/>
  <c r="B93" i="25"/>
  <c r="B93" i="28" s="1"/>
  <c r="B93" i="163" s="1"/>
  <c r="B94" i="26" s="1"/>
  <c r="B94" i="200" s="1"/>
  <c r="B94" i="25"/>
  <c r="B94" i="28" s="1"/>
  <c r="B94" i="163" s="1"/>
  <c r="B95" i="26" s="1"/>
  <c r="B95" i="200" s="1"/>
  <c r="B95" i="25"/>
  <c r="B95" i="28" s="1"/>
  <c r="B95" i="163" s="1"/>
  <c r="B96" i="26" s="1"/>
  <c r="B96" i="200" s="1"/>
  <c r="B96" i="25"/>
  <c r="B96" i="28" s="1"/>
  <c r="B96" i="163" s="1"/>
  <c r="B97" i="26" s="1"/>
  <c r="B97" i="200" s="1"/>
  <c r="B50" i="25"/>
  <c r="B50" i="28" s="1"/>
  <c r="B50" i="163" s="1"/>
  <c r="B51" i="26" s="1"/>
  <c r="B51" i="200" s="1"/>
  <c r="B11" i="25"/>
  <c r="B11" i="28" s="1"/>
  <c r="B11" i="163" s="1"/>
  <c r="B12" i="25"/>
  <c r="B12" i="28" s="1"/>
  <c r="B12" i="163" s="1"/>
  <c r="B13" i="25"/>
  <c r="B13" i="28" s="1"/>
  <c r="B13" i="163" s="1"/>
  <c r="B14" i="25"/>
  <c r="B14" i="28" s="1"/>
  <c r="B14" i="163" s="1"/>
  <c r="B15" i="25"/>
  <c r="B15" i="28" s="1"/>
  <c r="B15" i="163" s="1"/>
  <c r="B16" i="25"/>
  <c r="B16" i="28" s="1"/>
  <c r="B16" i="163" s="1"/>
  <c r="B17" i="25"/>
  <c r="B17" i="28" s="1"/>
  <c r="B17" i="163" s="1"/>
  <c r="B18" i="25"/>
  <c r="B18" i="28" s="1"/>
  <c r="B18" i="163" s="1"/>
  <c r="B19" i="25"/>
  <c r="B19" i="28" s="1"/>
  <c r="B19" i="163" s="1"/>
  <c r="B20" i="25"/>
  <c r="B20" i="28" s="1"/>
  <c r="B20" i="163" s="1"/>
  <c r="B21" i="25"/>
  <c r="B21" i="28" s="1"/>
  <c r="B21" i="163" s="1"/>
  <c r="B22" i="25"/>
  <c r="B22" i="28" s="1"/>
  <c r="B22" i="163" s="1"/>
  <c r="B23" i="25"/>
  <c r="B23" i="28" s="1"/>
  <c r="B23" i="163" s="1"/>
  <c r="B24" i="25"/>
  <c r="B24" i="28" s="1"/>
  <c r="B24" i="163" s="1"/>
  <c r="B25" i="25"/>
  <c r="B25" i="28" s="1"/>
  <c r="B25" i="163" s="1"/>
  <c r="B26" i="25"/>
  <c r="B26" i="28" s="1"/>
  <c r="B26" i="163" s="1"/>
  <c r="B27" i="25"/>
  <c r="B27" i="28" s="1"/>
  <c r="B27" i="163" s="1"/>
  <c r="B28" i="25"/>
  <c r="B28" i="28" s="1"/>
  <c r="B28" i="163" s="1"/>
  <c r="B29" i="25"/>
  <c r="B29" i="28" s="1"/>
  <c r="B29" i="163" s="1"/>
  <c r="B30" i="25"/>
  <c r="B30" i="28" s="1"/>
  <c r="B30" i="163" s="1"/>
  <c r="B31" i="25"/>
  <c r="B31" i="28" s="1"/>
  <c r="B31" i="163" s="1"/>
  <c r="B32" i="25"/>
  <c r="B32" i="28" s="1"/>
  <c r="B32" i="163" s="1"/>
  <c r="B33" i="25"/>
  <c r="B33" i="28" s="1"/>
  <c r="B33" i="163" s="1"/>
  <c r="B34" i="25"/>
  <c r="B34" i="28" s="1"/>
  <c r="B34" i="163" s="1"/>
  <c r="B35" i="25"/>
  <c r="B35" i="28" s="1"/>
  <c r="B35" i="163" s="1"/>
  <c r="B36" i="25"/>
  <c r="B36" i="28" s="1"/>
  <c r="B36" i="163" s="1"/>
  <c r="B10" i="25"/>
  <c r="B10" i="28" s="1"/>
  <c r="B10" i="163" s="1"/>
  <c r="E64" i="230"/>
  <c r="E65" i="230"/>
  <c r="E66" i="230"/>
  <c r="E63" i="230"/>
  <c r="E61" i="230"/>
  <c r="E57" i="230"/>
  <c r="E55" i="230"/>
  <c r="E54" i="230"/>
  <c r="W12" i="183"/>
  <c r="W13" i="183"/>
  <c r="W14" i="183"/>
  <c r="W15" i="183"/>
  <c r="W16" i="183"/>
  <c r="W17" i="183"/>
  <c r="W18" i="183"/>
  <c r="W19" i="183"/>
  <c r="W20" i="183"/>
  <c r="W21" i="183"/>
  <c r="W22" i="183"/>
  <c r="W23" i="183"/>
  <c r="W24" i="183"/>
  <c r="W25" i="183"/>
  <c r="W26" i="183"/>
  <c r="W27" i="183"/>
  <c r="W28" i="183"/>
  <c r="W29" i="183"/>
  <c r="W30" i="183"/>
  <c r="W31" i="183"/>
  <c r="W32" i="183"/>
  <c r="W33" i="183"/>
  <c r="W34" i="183"/>
  <c r="W35" i="183"/>
  <c r="W36" i="183"/>
  <c r="W37" i="183"/>
  <c r="W11" i="183"/>
  <c r="T12" i="183"/>
  <c r="T13" i="183"/>
  <c r="T14" i="183"/>
  <c r="T15" i="183"/>
  <c r="T16" i="183"/>
  <c r="T17" i="183"/>
  <c r="T18" i="183"/>
  <c r="T19" i="183"/>
  <c r="T20" i="183"/>
  <c r="T21" i="183"/>
  <c r="T22" i="183"/>
  <c r="T23" i="183"/>
  <c r="T24" i="183"/>
  <c r="T25" i="183"/>
  <c r="T26" i="183"/>
  <c r="T27" i="183"/>
  <c r="T28" i="183"/>
  <c r="T29" i="183"/>
  <c r="T30" i="183"/>
  <c r="T31" i="183"/>
  <c r="T32" i="183"/>
  <c r="T33" i="183"/>
  <c r="T34" i="183"/>
  <c r="T35" i="183"/>
  <c r="T36" i="183"/>
  <c r="T37" i="183"/>
  <c r="T11" i="183"/>
  <c r="Q12" i="183"/>
  <c r="Q13" i="183"/>
  <c r="Q14" i="183"/>
  <c r="Q15" i="183"/>
  <c r="Q16" i="183"/>
  <c r="Q17" i="183"/>
  <c r="Q18" i="183"/>
  <c r="Q19" i="183"/>
  <c r="Q20" i="183"/>
  <c r="Q21" i="183"/>
  <c r="Q22" i="183"/>
  <c r="Q23" i="183"/>
  <c r="Q24" i="183"/>
  <c r="Q25" i="183"/>
  <c r="Q26" i="183"/>
  <c r="Q27" i="183"/>
  <c r="Q28" i="183"/>
  <c r="Q29" i="183"/>
  <c r="Q30" i="183"/>
  <c r="Q31" i="183"/>
  <c r="Q32" i="183"/>
  <c r="Q33" i="183"/>
  <c r="Q34" i="183"/>
  <c r="Q35" i="183"/>
  <c r="Q36" i="183"/>
  <c r="Q37" i="183"/>
  <c r="Q11" i="183"/>
  <c r="F38" i="141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C21" i="180"/>
  <c r="C20" i="181"/>
  <c r="AB12" i="183"/>
  <c r="M12" i="183" s="1"/>
  <c r="N12" i="183" s="1"/>
  <c r="AB13" i="183"/>
  <c r="M13" i="183" s="1"/>
  <c r="N13" i="183" s="1"/>
  <c r="AB14" i="183"/>
  <c r="M14" i="183" s="1"/>
  <c r="N14" i="183" s="1"/>
  <c r="AB15" i="183"/>
  <c r="M15" i="183" s="1"/>
  <c r="N15" i="183" s="1"/>
  <c r="AB16" i="183"/>
  <c r="M16" i="183" s="1"/>
  <c r="N16" i="183" s="1"/>
  <c r="AB17" i="183"/>
  <c r="M17" i="183" s="1"/>
  <c r="N17" i="183" s="1"/>
  <c r="AB18" i="183"/>
  <c r="M18" i="183" s="1"/>
  <c r="N18" i="183" s="1"/>
  <c r="AB19" i="183"/>
  <c r="M19" i="183" s="1"/>
  <c r="N19" i="183" s="1"/>
  <c r="AB20" i="183"/>
  <c r="M20" i="183" s="1"/>
  <c r="N20" i="183" s="1"/>
  <c r="AB21" i="183"/>
  <c r="M21" i="183" s="1"/>
  <c r="N21" i="183" s="1"/>
  <c r="AB22" i="183"/>
  <c r="M22" i="183" s="1"/>
  <c r="N22" i="183" s="1"/>
  <c r="AB23" i="183"/>
  <c r="M23" i="183" s="1"/>
  <c r="N23" i="183" s="1"/>
  <c r="AB24" i="183"/>
  <c r="M24" i="183" s="1"/>
  <c r="N24" i="183" s="1"/>
  <c r="AB25" i="183"/>
  <c r="M25" i="183" s="1"/>
  <c r="N25" i="183" s="1"/>
  <c r="AB26" i="183"/>
  <c r="M26" i="183" s="1"/>
  <c r="N26" i="183" s="1"/>
  <c r="AB27" i="183"/>
  <c r="M27" i="183" s="1"/>
  <c r="N27" i="183" s="1"/>
  <c r="AB28" i="183"/>
  <c r="M28" i="183" s="1"/>
  <c r="N28" i="183" s="1"/>
  <c r="AB29" i="183"/>
  <c r="M29" i="183" s="1"/>
  <c r="N29" i="183" s="1"/>
  <c r="AB30" i="183"/>
  <c r="M30" i="183" s="1"/>
  <c r="N30" i="183" s="1"/>
  <c r="AB31" i="183"/>
  <c r="M31" i="183" s="1"/>
  <c r="N31" i="183" s="1"/>
  <c r="AB32" i="183"/>
  <c r="M32" i="183" s="1"/>
  <c r="N32" i="183" s="1"/>
  <c r="AB33" i="183"/>
  <c r="M33" i="183" s="1"/>
  <c r="N33" i="183" s="1"/>
  <c r="AB34" i="183"/>
  <c r="M34" i="183" s="1"/>
  <c r="N34" i="183" s="1"/>
  <c r="AB35" i="183"/>
  <c r="M35" i="183" s="1"/>
  <c r="N35" i="183" s="1"/>
  <c r="AB36" i="183"/>
  <c r="M36" i="183" s="1"/>
  <c r="N36" i="183" s="1"/>
  <c r="AB37" i="183"/>
  <c r="M37" i="183" s="1"/>
  <c r="N37" i="183" s="1"/>
  <c r="AB11" i="183"/>
  <c r="M11" i="183" s="1"/>
  <c r="N11" i="183" s="1"/>
  <c r="N38" i="183"/>
  <c r="C18" i="236" s="1"/>
  <c r="E12" i="77"/>
  <c r="E14" i="77"/>
  <c r="E15" i="77"/>
  <c r="E16" i="77"/>
  <c r="E17" i="77"/>
  <c r="E18" i="77"/>
  <c r="E19" i="77"/>
  <c r="E21" i="77"/>
  <c r="E22" i="77"/>
  <c r="F12" i="221"/>
  <c r="F13" i="221"/>
  <c r="F14" i="221"/>
  <c r="F15" i="221"/>
  <c r="F16" i="221"/>
  <c r="F17" i="221"/>
  <c r="F18" i="221"/>
  <c r="F19" i="221"/>
  <c r="F20" i="221"/>
  <c r="F21" i="221"/>
  <c r="F22" i="221"/>
  <c r="F23" i="221"/>
  <c r="F24" i="221"/>
  <c r="F25" i="221"/>
  <c r="F26" i="221"/>
  <c r="F27" i="221"/>
  <c r="F28" i="221"/>
  <c r="F29" i="221"/>
  <c r="F30" i="221"/>
  <c r="F31" i="221"/>
  <c r="F32" i="221"/>
  <c r="F33" i="221"/>
  <c r="F34" i="221"/>
  <c r="F35" i="221"/>
  <c r="F36" i="221"/>
  <c r="F37" i="221"/>
  <c r="F38" i="221"/>
  <c r="G38" i="182"/>
  <c r="K31" i="98"/>
  <c r="M31" i="98"/>
  <c r="O31" i="98"/>
  <c r="Q31" i="98"/>
  <c r="S31" i="98"/>
  <c r="U31" i="98"/>
  <c r="K32" i="98"/>
  <c r="M32" i="98"/>
  <c r="O32" i="98"/>
  <c r="Q32" i="98"/>
  <c r="S32" i="98"/>
  <c r="U32" i="98"/>
  <c r="K33" i="98"/>
  <c r="M33" i="98"/>
  <c r="O33" i="98"/>
  <c r="Q33" i="98"/>
  <c r="S33" i="98"/>
  <c r="U33" i="98"/>
  <c r="K34" i="98"/>
  <c r="M34" i="98"/>
  <c r="O34" i="98"/>
  <c r="Q34" i="98"/>
  <c r="S34" i="98"/>
  <c r="U34" i="98"/>
  <c r="K35" i="98"/>
  <c r="M35" i="98"/>
  <c r="O35" i="98"/>
  <c r="Q35" i="98"/>
  <c r="S35" i="98"/>
  <c r="U35" i="98"/>
  <c r="K36" i="98"/>
  <c r="M36" i="98"/>
  <c r="O36" i="98"/>
  <c r="Q36" i="98"/>
  <c r="S36" i="98"/>
  <c r="U36" i="98"/>
  <c r="K37" i="98"/>
  <c r="M37" i="98"/>
  <c r="O37" i="98"/>
  <c r="Q37" i="98"/>
  <c r="S37" i="98"/>
  <c r="U37" i="98"/>
  <c r="H31" i="98"/>
  <c r="H32" i="98"/>
  <c r="H33" i="98"/>
  <c r="H34" i="98"/>
  <c r="H35" i="98"/>
  <c r="H36" i="98"/>
  <c r="H37" i="98"/>
  <c r="F31" i="98"/>
  <c r="F32" i="98"/>
  <c r="F33" i="98"/>
  <c r="F34" i="98"/>
  <c r="F35" i="98"/>
  <c r="F36" i="98"/>
  <c r="F37" i="98"/>
  <c r="H12" i="220"/>
  <c r="H13" i="220"/>
  <c r="H14" i="220"/>
  <c r="H15" i="220"/>
  <c r="H16" i="220"/>
  <c r="H17" i="220"/>
  <c r="H18" i="220"/>
  <c r="H19" i="220"/>
  <c r="H20" i="220"/>
  <c r="H21" i="220"/>
  <c r="H22" i="220"/>
  <c r="H23" i="220"/>
  <c r="H24" i="220"/>
  <c r="H25" i="220"/>
  <c r="H26" i="220"/>
  <c r="H27" i="220"/>
  <c r="H28" i="220"/>
  <c r="H29" i="220"/>
  <c r="H30" i="220"/>
  <c r="H31" i="220"/>
  <c r="H32" i="220"/>
  <c r="H33" i="220"/>
  <c r="H34" i="220"/>
  <c r="H35" i="220"/>
  <c r="H36" i="220"/>
  <c r="H37" i="220"/>
  <c r="H11" i="220"/>
  <c r="F12" i="220"/>
  <c r="F13" i="220"/>
  <c r="F14" i="220"/>
  <c r="F15" i="220"/>
  <c r="F16" i="220"/>
  <c r="F17" i="220"/>
  <c r="F18" i="220"/>
  <c r="F19" i="220"/>
  <c r="F20" i="220"/>
  <c r="F21" i="220"/>
  <c r="F22" i="220"/>
  <c r="F23" i="220"/>
  <c r="F24" i="220"/>
  <c r="F25" i="220"/>
  <c r="F26" i="220"/>
  <c r="F27" i="220"/>
  <c r="F28" i="220"/>
  <c r="F29" i="220"/>
  <c r="F30" i="220"/>
  <c r="F31" i="220"/>
  <c r="F32" i="220"/>
  <c r="F33" i="220"/>
  <c r="F34" i="220"/>
  <c r="F35" i="220"/>
  <c r="F36" i="220"/>
  <c r="F37" i="220"/>
  <c r="F11" i="220"/>
  <c r="N24" i="225"/>
  <c r="AB37" i="208"/>
  <c r="AB38" i="208"/>
  <c r="Z33" i="208"/>
  <c r="Z34" i="208"/>
  <c r="F11" i="182"/>
  <c r="H11" i="182"/>
  <c r="F12" i="182"/>
  <c r="H12" i="182"/>
  <c r="F13" i="182"/>
  <c r="H13" i="182"/>
  <c r="F14" i="182"/>
  <c r="H14" i="182"/>
  <c r="F15" i="182"/>
  <c r="H15" i="182"/>
  <c r="F16" i="182"/>
  <c r="H16" i="182"/>
  <c r="F17" i="182"/>
  <c r="H17" i="182"/>
  <c r="F18" i="182"/>
  <c r="H18" i="182"/>
  <c r="F19" i="182"/>
  <c r="H19" i="182"/>
  <c r="F20" i="182"/>
  <c r="H20" i="182"/>
  <c r="F21" i="182"/>
  <c r="H21" i="182"/>
  <c r="F22" i="182"/>
  <c r="H22" i="182"/>
  <c r="F23" i="182"/>
  <c r="H23" i="182"/>
  <c r="F24" i="182"/>
  <c r="H24" i="182"/>
  <c r="F25" i="182"/>
  <c r="H25" i="182"/>
  <c r="F26" i="182"/>
  <c r="H26" i="182"/>
  <c r="F27" i="182"/>
  <c r="H27" i="182"/>
  <c r="F28" i="182"/>
  <c r="H28" i="182"/>
  <c r="F29" i="182"/>
  <c r="H29" i="182"/>
  <c r="F30" i="182"/>
  <c r="H30" i="182"/>
  <c r="F31" i="182"/>
  <c r="H31" i="182"/>
  <c r="F32" i="182"/>
  <c r="H32" i="182"/>
  <c r="F33" i="182"/>
  <c r="H33" i="182"/>
  <c r="F34" i="182"/>
  <c r="H34" i="182"/>
  <c r="F35" i="182"/>
  <c r="H35" i="182"/>
  <c r="F36" i="182"/>
  <c r="H36" i="182"/>
  <c r="F37" i="182"/>
  <c r="H37" i="182"/>
  <c r="D38" i="217"/>
  <c r="K108" i="137"/>
  <c r="K109" i="137"/>
  <c r="K110" i="137"/>
  <c r="K103" i="137"/>
  <c r="K104" i="137"/>
  <c r="K105" i="137"/>
  <c r="K98" i="137"/>
  <c r="K99" i="137"/>
  <c r="K100" i="137"/>
  <c r="H119" i="137"/>
  <c r="H120" i="137"/>
  <c r="H121" i="137"/>
  <c r="H122" i="137"/>
  <c r="H123" i="137"/>
  <c r="H124" i="137"/>
  <c r="H125" i="137"/>
  <c r="H126" i="137"/>
  <c r="H127" i="137"/>
  <c r="H128" i="137"/>
  <c r="H118" i="137"/>
  <c r="E119" i="137"/>
  <c r="E120" i="137"/>
  <c r="E121" i="137"/>
  <c r="E122" i="137"/>
  <c r="E123" i="137"/>
  <c r="E124" i="137"/>
  <c r="E125" i="137"/>
  <c r="E126" i="137"/>
  <c r="E127" i="137"/>
  <c r="E128" i="137"/>
  <c r="E118" i="137"/>
  <c r="D121" i="200"/>
  <c r="E121" i="200"/>
  <c r="F121" i="200"/>
  <c r="G121" i="200"/>
  <c r="H121" i="200"/>
  <c r="I121" i="200"/>
  <c r="J121" i="200"/>
  <c r="K121" i="200"/>
  <c r="L121" i="200"/>
  <c r="M121" i="200"/>
  <c r="N121" i="200"/>
  <c r="C121" i="200"/>
  <c r="D98" i="200"/>
  <c r="E98" i="200"/>
  <c r="F98" i="200"/>
  <c r="G98" i="200"/>
  <c r="H98" i="200"/>
  <c r="I98" i="200"/>
  <c r="J98" i="200"/>
  <c r="K98" i="200"/>
  <c r="L98" i="200"/>
  <c r="M98" i="200"/>
  <c r="N98" i="200"/>
  <c r="C98" i="200"/>
  <c r="D50" i="200"/>
  <c r="E50" i="200"/>
  <c r="F50" i="200"/>
  <c r="G50" i="200"/>
  <c r="H50" i="200"/>
  <c r="I50" i="200"/>
  <c r="J50" i="200"/>
  <c r="K50" i="200"/>
  <c r="L50" i="200"/>
  <c r="M50" i="200"/>
  <c r="N50" i="200"/>
  <c r="C50" i="200"/>
  <c r="D38" i="200"/>
  <c r="E38" i="200"/>
  <c r="F38" i="200"/>
  <c r="G38" i="200"/>
  <c r="H38" i="200"/>
  <c r="I38" i="200"/>
  <c r="J38" i="200"/>
  <c r="K38" i="200"/>
  <c r="L38" i="200"/>
  <c r="M38" i="200"/>
  <c r="N38" i="200"/>
  <c r="C38" i="200"/>
  <c r="J123" i="200"/>
  <c r="J126" i="200" s="1"/>
  <c r="I123" i="200"/>
  <c r="I126" i="200" s="1"/>
  <c r="H123" i="200"/>
  <c r="H126" i="200" s="1"/>
  <c r="H127" i="200"/>
  <c r="G123" i="200"/>
  <c r="G126" i="200" s="1"/>
  <c r="F123" i="200"/>
  <c r="F126" i="200" s="1"/>
  <c r="E123" i="200"/>
  <c r="E126" i="200" s="1"/>
  <c r="E127" i="200"/>
  <c r="D123" i="200"/>
  <c r="D126" i="200" s="1"/>
  <c r="C123" i="200"/>
  <c r="C126" i="200" s="1"/>
  <c r="D121" i="26"/>
  <c r="E121" i="26"/>
  <c r="F121" i="26"/>
  <c r="G121" i="26"/>
  <c r="H121" i="26"/>
  <c r="I121" i="26"/>
  <c r="J121" i="26"/>
  <c r="K121" i="26"/>
  <c r="C50" i="26"/>
  <c r="C38" i="26"/>
  <c r="D50" i="26"/>
  <c r="E50" i="26"/>
  <c r="F50" i="26"/>
  <c r="G50" i="26"/>
  <c r="H50" i="26"/>
  <c r="I50" i="26"/>
  <c r="J50" i="26"/>
  <c r="K50" i="26"/>
  <c r="D98" i="26"/>
  <c r="E98" i="26"/>
  <c r="F98" i="26"/>
  <c r="G98" i="26"/>
  <c r="H98" i="26"/>
  <c r="I98" i="26"/>
  <c r="J98" i="26"/>
  <c r="K98" i="26"/>
  <c r="C98" i="26"/>
  <c r="C121" i="26"/>
  <c r="D123" i="26"/>
  <c r="D126" i="26" s="1"/>
  <c r="E123" i="26"/>
  <c r="E126" i="26" s="1"/>
  <c r="F123" i="26"/>
  <c r="F126" i="26" s="1"/>
  <c r="G123" i="26"/>
  <c r="G126" i="26" s="1"/>
  <c r="H123" i="26"/>
  <c r="H126" i="26" s="1"/>
  <c r="I123" i="26"/>
  <c r="I126" i="26" s="1"/>
  <c r="J123" i="26"/>
  <c r="J126" i="26" s="1"/>
  <c r="K123" i="26"/>
  <c r="K126" i="26" s="1"/>
  <c r="C123" i="26"/>
  <c r="C126" i="26" s="1"/>
  <c r="H127" i="26"/>
  <c r="E127" i="26"/>
  <c r="D97" i="163"/>
  <c r="E97" i="163"/>
  <c r="F97" i="163"/>
  <c r="G97" i="163"/>
  <c r="H97" i="163"/>
  <c r="I97" i="163"/>
  <c r="J97" i="163"/>
  <c r="K97" i="163"/>
  <c r="L97" i="163"/>
  <c r="M97" i="163"/>
  <c r="N97" i="163"/>
  <c r="C97" i="163"/>
  <c r="D120" i="163"/>
  <c r="E120" i="163"/>
  <c r="F120" i="163"/>
  <c r="G120" i="163"/>
  <c r="H120" i="163"/>
  <c r="I120" i="163"/>
  <c r="J120" i="163"/>
  <c r="K120" i="163"/>
  <c r="L120" i="163"/>
  <c r="M120" i="163"/>
  <c r="N120" i="163"/>
  <c r="C120" i="163"/>
  <c r="D122" i="163"/>
  <c r="E122" i="163"/>
  <c r="F122" i="163"/>
  <c r="G122" i="163"/>
  <c r="H122" i="163"/>
  <c r="I122" i="163"/>
  <c r="J122" i="163"/>
  <c r="K122" i="163"/>
  <c r="L122" i="163"/>
  <c r="M122" i="163"/>
  <c r="N122" i="163"/>
  <c r="C122" i="163"/>
  <c r="K16" i="137"/>
  <c r="K17" i="137"/>
  <c r="K18" i="137"/>
  <c r="K19" i="137"/>
  <c r="K20" i="137"/>
  <c r="K21" i="137"/>
  <c r="K22" i="137"/>
  <c r="K23" i="137"/>
  <c r="K24" i="137"/>
  <c r="K25" i="137"/>
  <c r="K26" i="137"/>
  <c r="K27" i="137"/>
  <c r="K28" i="137"/>
  <c r="K29" i="137"/>
  <c r="K30" i="137"/>
  <c r="K31" i="137"/>
  <c r="K32" i="137"/>
  <c r="K33" i="137"/>
  <c r="K34" i="137"/>
  <c r="K35" i="137"/>
  <c r="K36" i="137"/>
  <c r="K37" i="137"/>
  <c r="K38" i="137"/>
  <c r="K39" i="137"/>
  <c r="K40" i="137"/>
  <c r="K41" i="137"/>
  <c r="K42" i="137"/>
  <c r="K43" i="137"/>
  <c r="K44" i="137"/>
  <c r="K45" i="137"/>
  <c r="K46" i="137"/>
  <c r="K47" i="137"/>
  <c r="K48" i="137"/>
  <c r="K49" i="137"/>
  <c r="K50" i="137"/>
  <c r="K51" i="137"/>
  <c r="K52" i="137"/>
  <c r="K53" i="137"/>
  <c r="K54" i="137"/>
  <c r="K55" i="137"/>
  <c r="K56" i="137"/>
  <c r="K57" i="137"/>
  <c r="K58" i="137"/>
  <c r="K59" i="137"/>
  <c r="K60" i="137"/>
  <c r="K61" i="137"/>
  <c r="K62" i="137"/>
  <c r="K63" i="137"/>
  <c r="K64" i="137"/>
  <c r="K65" i="137"/>
  <c r="K66" i="137"/>
  <c r="K67" i="137"/>
  <c r="K68" i="137"/>
  <c r="K69" i="137"/>
  <c r="K70" i="137"/>
  <c r="K71" i="137"/>
  <c r="K72" i="137"/>
  <c r="K73" i="137"/>
  <c r="K74" i="137"/>
  <c r="K75" i="137"/>
  <c r="K76" i="137"/>
  <c r="K77" i="137"/>
  <c r="K78" i="137"/>
  <c r="K79" i="137"/>
  <c r="K80" i="137"/>
  <c r="K81" i="137"/>
  <c r="K82" i="137"/>
  <c r="K83" i="137"/>
  <c r="K84" i="137"/>
  <c r="K85" i="137"/>
  <c r="K86" i="137"/>
  <c r="K87" i="137"/>
  <c r="K88" i="137"/>
  <c r="K89" i="137"/>
  <c r="K90" i="137"/>
  <c r="K91" i="137"/>
  <c r="K92" i="137"/>
  <c r="K93" i="137"/>
  <c r="K94" i="137"/>
  <c r="K95" i="137"/>
  <c r="D112" i="137"/>
  <c r="F112" i="137"/>
  <c r="G112" i="137"/>
  <c r="I112" i="137"/>
  <c r="J112" i="137"/>
  <c r="C112" i="137"/>
  <c r="H95" i="137"/>
  <c r="E95" i="137"/>
  <c r="H94" i="137"/>
  <c r="E94" i="137"/>
  <c r="H93" i="137"/>
  <c r="E93" i="137"/>
  <c r="H92" i="137"/>
  <c r="E92" i="137"/>
  <c r="H91" i="137"/>
  <c r="E91" i="137"/>
  <c r="H90" i="137"/>
  <c r="E90" i="137"/>
  <c r="E89" i="137"/>
  <c r="H88" i="137"/>
  <c r="E88" i="137"/>
  <c r="H87" i="137"/>
  <c r="E87" i="137"/>
  <c r="H86" i="137"/>
  <c r="E86" i="137"/>
  <c r="H85" i="137"/>
  <c r="E85" i="137"/>
  <c r="H84" i="137"/>
  <c r="E84" i="137"/>
  <c r="H83" i="137"/>
  <c r="E83" i="137"/>
  <c r="H82" i="137"/>
  <c r="E82" i="137"/>
  <c r="H81" i="137"/>
  <c r="E81" i="137"/>
  <c r="H80" i="137"/>
  <c r="E80" i="137"/>
  <c r="H79" i="137"/>
  <c r="E79" i="137"/>
  <c r="H78" i="137"/>
  <c r="E78" i="137"/>
  <c r="H77" i="137"/>
  <c r="E77" i="137"/>
  <c r="H76" i="137"/>
  <c r="E76" i="137"/>
  <c r="H75" i="137"/>
  <c r="E75" i="137"/>
  <c r="H74" i="137"/>
  <c r="E74" i="137"/>
  <c r="H73" i="137"/>
  <c r="E73" i="137"/>
  <c r="H72" i="137"/>
  <c r="E72" i="137"/>
  <c r="E71" i="137"/>
  <c r="E70" i="137"/>
  <c r="E69" i="137"/>
  <c r="E68" i="137"/>
  <c r="E67" i="137"/>
  <c r="E66" i="137"/>
  <c r="E65" i="137"/>
  <c r="E64" i="137"/>
  <c r="E63" i="137"/>
  <c r="E62" i="137"/>
  <c r="E61" i="137"/>
  <c r="E60" i="137"/>
  <c r="E59" i="137"/>
  <c r="E58" i="137"/>
  <c r="E57" i="137"/>
  <c r="E56" i="137"/>
  <c r="E55" i="137"/>
  <c r="E54" i="137"/>
  <c r="E53" i="137"/>
  <c r="E52" i="137"/>
  <c r="E51" i="137"/>
  <c r="E50" i="137"/>
  <c r="E49" i="137"/>
  <c r="E48" i="137"/>
  <c r="E47" i="137"/>
  <c r="E46" i="137"/>
  <c r="E45" i="137"/>
  <c r="E44" i="137"/>
  <c r="E43" i="137"/>
  <c r="E97" i="137"/>
  <c r="E98" i="137"/>
  <c r="E99" i="137"/>
  <c r="E100" i="137"/>
  <c r="E102" i="137"/>
  <c r="E103" i="137"/>
  <c r="E104" i="137"/>
  <c r="E105" i="137"/>
  <c r="E107" i="137"/>
  <c r="E108" i="137"/>
  <c r="E109" i="137"/>
  <c r="E110" i="137"/>
  <c r="E130" i="137"/>
  <c r="E131" i="137"/>
  <c r="E132" i="137"/>
  <c r="E133" i="137"/>
  <c r="E135" i="137"/>
  <c r="E136" i="137"/>
  <c r="E137" i="137"/>
  <c r="E138" i="137"/>
  <c r="C141" i="137"/>
  <c r="C10" i="137"/>
  <c r="D141" i="137"/>
  <c r="D10" i="137"/>
  <c r="H40" i="137"/>
  <c r="H41" i="137"/>
  <c r="H39" i="137"/>
  <c r="H37" i="137"/>
  <c r="H34" i="137"/>
  <c r="H29" i="137"/>
  <c r="H30" i="137"/>
  <c r="H31" i="137"/>
  <c r="H32" i="137"/>
  <c r="H28" i="137"/>
  <c r="H22" i="137"/>
  <c r="H19" i="137"/>
  <c r="E18" i="137"/>
  <c r="E19" i="137"/>
  <c r="E20" i="137"/>
  <c r="E21" i="137"/>
  <c r="E22" i="137"/>
  <c r="E23" i="137"/>
  <c r="E24" i="137"/>
  <c r="E25" i="137"/>
  <c r="E26" i="137"/>
  <c r="E27" i="137"/>
  <c r="E28" i="137"/>
  <c r="E29" i="137"/>
  <c r="E30" i="137"/>
  <c r="E31" i="137"/>
  <c r="E32" i="137"/>
  <c r="E33" i="137"/>
  <c r="E34" i="137"/>
  <c r="E35" i="137"/>
  <c r="E36" i="137"/>
  <c r="E37" i="137"/>
  <c r="E38" i="137"/>
  <c r="E39" i="137"/>
  <c r="E40" i="137"/>
  <c r="E41" i="137"/>
  <c r="D120" i="28"/>
  <c r="E120" i="28"/>
  <c r="F120" i="28"/>
  <c r="G120" i="28"/>
  <c r="H120" i="28"/>
  <c r="I120" i="28"/>
  <c r="J120" i="28"/>
  <c r="K120" i="28"/>
  <c r="C120" i="28"/>
  <c r="D97" i="28"/>
  <c r="E97" i="28"/>
  <c r="F97" i="28"/>
  <c r="G97" i="28"/>
  <c r="H97" i="28"/>
  <c r="I97" i="28"/>
  <c r="J97" i="28"/>
  <c r="K97" i="28"/>
  <c r="C97" i="28"/>
  <c r="D120" i="25"/>
  <c r="E120" i="25"/>
  <c r="F120" i="25"/>
  <c r="C120" i="25"/>
  <c r="D97" i="25"/>
  <c r="E97" i="25"/>
  <c r="F97" i="25"/>
  <c r="C97" i="25"/>
  <c r="C49" i="25"/>
  <c r="E121" i="25"/>
  <c r="E122" i="25"/>
  <c r="D122" i="24"/>
  <c r="E122" i="24"/>
  <c r="F122" i="24"/>
  <c r="G122" i="24"/>
  <c r="H122" i="24"/>
  <c r="I122" i="24"/>
  <c r="J122" i="24"/>
  <c r="K122" i="24"/>
  <c r="L122" i="24"/>
  <c r="M122" i="24"/>
  <c r="N122" i="24"/>
  <c r="O122" i="24"/>
  <c r="P122" i="24"/>
  <c r="Q122" i="24"/>
  <c r="R122" i="24"/>
  <c r="S122" i="24"/>
  <c r="T122" i="24"/>
  <c r="C122" i="24"/>
  <c r="D120" i="24"/>
  <c r="E120" i="24"/>
  <c r="F120" i="24"/>
  <c r="G120" i="24"/>
  <c r="H120" i="24"/>
  <c r="I120" i="24"/>
  <c r="J120" i="24"/>
  <c r="K120" i="24"/>
  <c r="L120" i="24"/>
  <c r="M120" i="24"/>
  <c r="N120" i="24"/>
  <c r="O120" i="24"/>
  <c r="P120" i="24"/>
  <c r="Q120" i="24"/>
  <c r="R120" i="24"/>
  <c r="S120" i="24"/>
  <c r="T120" i="24"/>
  <c r="C120" i="24"/>
  <c r="D97" i="24"/>
  <c r="E97" i="24"/>
  <c r="F97" i="24"/>
  <c r="G97" i="24"/>
  <c r="H97" i="24"/>
  <c r="I97" i="24"/>
  <c r="J97" i="24"/>
  <c r="K97" i="24"/>
  <c r="L97" i="24"/>
  <c r="M97" i="24"/>
  <c r="N97" i="24"/>
  <c r="O97" i="24"/>
  <c r="P97" i="24"/>
  <c r="Q97" i="24"/>
  <c r="R97" i="24"/>
  <c r="S97" i="24"/>
  <c r="T97" i="24"/>
  <c r="C97" i="24"/>
  <c r="I22" i="165"/>
  <c r="I21" i="165"/>
  <c r="K38" i="191"/>
  <c r="L38" i="191"/>
  <c r="H17" i="137"/>
  <c r="E17" i="137"/>
  <c r="E16" i="137"/>
  <c r="K15" i="137"/>
  <c r="H15" i="137"/>
  <c r="E15" i="137"/>
  <c r="E112" i="137"/>
  <c r="F12" i="161"/>
  <c r="F13" i="161"/>
  <c r="F14" i="161"/>
  <c r="F15" i="161"/>
  <c r="F16" i="161"/>
  <c r="F17" i="161"/>
  <c r="F18" i="161"/>
  <c r="F19" i="161"/>
  <c r="F20" i="161"/>
  <c r="F21" i="161"/>
  <c r="F22" i="161"/>
  <c r="F23" i="161"/>
  <c r="F24" i="161"/>
  <c r="F25" i="161"/>
  <c r="F26" i="161"/>
  <c r="F27" i="161"/>
  <c r="F28" i="161"/>
  <c r="F29" i="161"/>
  <c r="F30" i="161"/>
  <c r="F31" i="161"/>
  <c r="F32" i="161"/>
  <c r="F33" i="161"/>
  <c r="F34" i="161"/>
  <c r="F35" i="161"/>
  <c r="F36" i="161"/>
  <c r="F37" i="161"/>
  <c r="F11" i="161"/>
  <c r="D38" i="69"/>
  <c r="F39" i="228"/>
  <c r="E39" i="228"/>
  <c r="G13" i="228"/>
  <c r="H13" i="228"/>
  <c r="G14" i="228"/>
  <c r="G15" i="228"/>
  <c r="G16" i="228"/>
  <c r="G17" i="228"/>
  <c r="G18" i="228"/>
  <c r="G19" i="228"/>
  <c r="H19" i="228"/>
  <c r="G20" i="228"/>
  <c r="G21" i="228"/>
  <c r="H21" i="228"/>
  <c r="G22" i="228"/>
  <c r="H22" i="228"/>
  <c r="G23" i="228"/>
  <c r="H23" i="228"/>
  <c r="G24" i="228"/>
  <c r="G25" i="228"/>
  <c r="H25" i="228"/>
  <c r="G26" i="228"/>
  <c r="H26" i="228"/>
  <c r="G27" i="228"/>
  <c r="G28" i="228"/>
  <c r="G29" i="228"/>
  <c r="G30" i="228"/>
  <c r="H30" i="228"/>
  <c r="G31" i="228"/>
  <c r="H31" i="228"/>
  <c r="G32" i="228"/>
  <c r="G33" i="228"/>
  <c r="H33" i="228"/>
  <c r="G34" i="228"/>
  <c r="H34" i="228"/>
  <c r="G35" i="228"/>
  <c r="G36" i="228"/>
  <c r="G37" i="228"/>
  <c r="H37" i="228"/>
  <c r="G38" i="228"/>
  <c r="H38" i="228"/>
  <c r="G12" i="228"/>
  <c r="H12" i="228"/>
  <c r="A31" i="202"/>
  <c r="B31" i="202"/>
  <c r="C31" i="202"/>
  <c r="H31" i="202"/>
  <c r="J31" i="202"/>
  <c r="N31" i="202"/>
  <c r="P31" i="202"/>
  <c r="Q31" i="202"/>
  <c r="A32" i="202"/>
  <c r="C32" i="202"/>
  <c r="H32" i="202"/>
  <c r="J32" i="202"/>
  <c r="L32" i="202"/>
  <c r="N32" i="202"/>
  <c r="P32" i="202"/>
  <c r="Q32" i="202"/>
  <c r="A33" i="202"/>
  <c r="B33" i="202"/>
  <c r="C33" i="202"/>
  <c r="H33" i="202"/>
  <c r="J33" i="202"/>
  <c r="L33" i="202"/>
  <c r="N33" i="202"/>
  <c r="P33" i="202"/>
  <c r="Q33" i="202"/>
  <c r="A34" i="202"/>
  <c r="C34" i="202"/>
  <c r="H34" i="202"/>
  <c r="L34" i="202"/>
  <c r="N34" i="202"/>
  <c r="Q34" i="202"/>
  <c r="R34" i="202"/>
  <c r="A35" i="202"/>
  <c r="B35" i="202"/>
  <c r="C35" i="202"/>
  <c r="H35" i="202"/>
  <c r="J35" i="202"/>
  <c r="L35" i="202"/>
  <c r="N35" i="202"/>
  <c r="P35" i="202"/>
  <c r="Q35" i="202"/>
  <c r="A36" i="202"/>
  <c r="B36" i="202"/>
  <c r="C36" i="202"/>
  <c r="H36" i="202"/>
  <c r="L36" i="202"/>
  <c r="N36" i="202"/>
  <c r="P36" i="202"/>
  <c r="Q36" i="202"/>
  <c r="A37" i="202"/>
  <c r="B37" i="202"/>
  <c r="C37" i="202"/>
  <c r="H37" i="202"/>
  <c r="J37" i="202"/>
  <c r="L37" i="202"/>
  <c r="N37" i="202"/>
  <c r="Q37" i="202"/>
  <c r="A32" i="146"/>
  <c r="B32" i="146"/>
  <c r="C32" i="146"/>
  <c r="M32" i="146"/>
  <c r="O32" i="146"/>
  <c r="Q32" i="146"/>
  <c r="S32" i="146"/>
  <c r="W32" i="146"/>
  <c r="Y32" i="146"/>
  <c r="Z32" i="146"/>
  <c r="A33" i="146"/>
  <c r="C33" i="146"/>
  <c r="M33" i="146"/>
  <c r="O33" i="146"/>
  <c r="Q33" i="146"/>
  <c r="S33" i="146"/>
  <c r="W33" i="146"/>
  <c r="Z33" i="146"/>
  <c r="A34" i="146"/>
  <c r="B34" i="146"/>
  <c r="C34" i="146"/>
  <c r="K34" i="146"/>
  <c r="M34" i="146"/>
  <c r="O34" i="146"/>
  <c r="Q34" i="146"/>
  <c r="S34" i="146"/>
  <c r="W34" i="146"/>
  <c r="Y34" i="146"/>
  <c r="Z34" i="146"/>
  <c r="A35" i="146"/>
  <c r="C35" i="146"/>
  <c r="K35" i="146"/>
  <c r="M35" i="146"/>
  <c r="O35" i="146"/>
  <c r="Q35" i="146"/>
  <c r="S35" i="146"/>
  <c r="U35" i="146"/>
  <c r="W35" i="146"/>
  <c r="Y35" i="146"/>
  <c r="Z35" i="146"/>
  <c r="A36" i="146"/>
  <c r="B36" i="146"/>
  <c r="C36" i="146"/>
  <c r="M36" i="146"/>
  <c r="O36" i="146"/>
  <c r="Q36" i="146"/>
  <c r="S36" i="146"/>
  <c r="W36" i="146"/>
  <c r="Y36" i="146"/>
  <c r="Z36" i="146"/>
  <c r="A37" i="146"/>
  <c r="B37" i="146"/>
  <c r="C37" i="146"/>
  <c r="M37" i="146"/>
  <c r="O37" i="146"/>
  <c r="Q37" i="146"/>
  <c r="S37" i="146"/>
  <c r="W37" i="146"/>
  <c r="Y37" i="146"/>
  <c r="Z37" i="146"/>
  <c r="A38" i="146"/>
  <c r="B38" i="146"/>
  <c r="C38" i="146"/>
  <c r="K38" i="146"/>
  <c r="M38" i="146"/>
  <c r="O38" i="146"/>
  <c r="Q38" i="146"/>
  <c r="S38" i="146"/>
  <c r="W38" i="146"/>
  <c r="Y38" i="146"/>
  <c r="Z38" i="146"/>
  <c r="A31" i="145"/>
  <c r="B31" i="145"/>
  <c r="C31" i="145"/>
  <c r="F31" i="145"/>
  <c r="A32" i="145"/>
  <c r="C32" i="145"/>
  <c r="H32" i="145"/>
  <c r="A33" i="145"/>
  <c r="B33" i="145"/>
  <c r="C33" i="145"/>
  <c r="J33" i="145"/>
  <c r="F33" i="145"/>
  <c r="H33" i="145"/>
  <c r="A34" i="145"/>
  <c r="C34" i="145"/>
  <c r="F34" i="145"/>
  <c r="H34" i="145"/>
  <c r="J34" i="145"/>
  <c r="A35" i="145"/>
  <c r="B35" i="145"/>
  <c r="C35" i="145"/>
  <c r="F35" i="145"/>
  <c r="A36" i="145"/>
  <c r="B36" i="145"/>
  <c r="C36" i="145"/>
  <c r="H36" i="145"/>
  <c r="A37" i="145"/>
  <c r="B37" i="145"/>
  <c r="C37" i="145"/>
  <c r="J37" i="145"/>
  <c r="F37" i="145"/>
  <c r="H37" i="145"/>
  <c r="A32" i="191"/>
  <c r="B32" i="191"/>
  <c r="C32" i="191"/>
  <c r="K32" i="191"/>
  <c r="L32" i="191"/>
  <c r="A33" i="191"/>
  <c r="C33" i="191"/>
  <c r="K33" i="191"/>
  <c r="L33" i="191"/>
  <c r="A34" i="191"/>
  <c r="B34" i="191"/>
  <c r="C34" i="191"/>
  <c r="K34" i="191"/>
  <c r="L34" i="191"/>
  <c r="A35" i="191"/>
  <c r="C35" i="191"/>
  <c r="K35" i="191"/>
  <c r="L35" i="191"/>
  <c r="A36" i="191"/>
  <c r="B36" i="191"/>
  <c r="C36" i="191"/>
  <c r="K36" i="191"/>
  <c r="L36" i="191"/>
  <c r="A37" i="191"/>
  <c r="B37" i="191"/>
  <c r="C37" i="191"/>
  <c r="K37" i="191"/>
  <c r="L37" i="191"/>
  <c r="A38" i="191"/>
  <c r="B38" i="191"/>
  <c r="C38" i="191"/>
  <c r="A30" i="203"/>
  <c r="B30" i="203"/>
  <c r="C30" i="203"/>
  <c r="F30" i="203"/>
  <c r="H30" i="203"/>
  <c r="J30" i="203"/>
  <c r="L30" i="203"/>
  <c r="A31" i="203"/>
  <c r="C31" i="203"/>
  <c r="F31" i="203"/>
  <c r="H31" i="203"/>
  <c r="J31" i="203"/>
  <c r="L31" i="203"/>
  <c r="A32" i="203"/>
  <c r="B32" i="203"/>
  <c r="C32" i="203"/>
  <c r="F32" i="203"/>
  <c r="H32" i="203"/>
  <c r="J32" i="203"/>
  <c r="L32" i="203"/>
  <c r="A33" i="203"/>
  <c r="C33" i="203"/>
  <c r="F33" i="203"/>
  <c r="H33" i="203"/>
  <c r="J33" i="203"/>
  <c r="L33" i="203"/>
  <c r="A34" i="203"/>
  <c r="B34" i="203"/>
  <c r="C34" i="203"/>
  <c r="F34" i="203"/>
  <c r="H34" i="203"/>
  <c r="J34" i="203"/>
  <c r="L34" i="203"/>
  <c r="A35" i="203"/>
  <c r="B35" i="203"/>
  <c r="C35" i="203"/>
  <c r="F35" i="203"/>
  <c r="H35" i="203"/>
  <c r="J35" i="203"/>
  <c r="L35" i="203"/>
  <c r="A36" i="203"/>
  <c r="B36" i="203"/>
  <c r="C36" i="203"/>
  <c r="F36" i="203"/>
  <c r="H36" i="203"/>
  <c r="J36" i="203"/>
  <c r="L36" i="203"/>
  <c r="A38" i="228"/>
  <c r="B38" i="228"/>
  <c r="C38" i="228"/>
  <c r="A32" i="228"/>
  <c r="B32" i="228"/>
  <c r="C32" i="228"/>
  <c r="H32" i="228"/>
  <c r="A33" i="228"/>
  <c r="C33" i="228"/>
  <c r="A34" i="228"/>
  <c r="B34" i="228"/>
  <c r="C34" i="228"/>
  <c r="A35" i="228"/>
  <c r="C35" i="228"/>
  <c r="H35" i="228"/>
  <c r="A36" i="228"/>
  <c r="B36" i="228"/>
  <c r="C36" i="228"/>
  <c r="H36" i="228"/>
  <c r="A37" i="228"/>
  <c r="B37" i="228"/>
  <c r="C37" i="228"/>
  <c r="A31" i="195"/>
  <c r="B31" i="195"/>
  <c r="C31" i="195"/>
  <c r="G31" i="195"/>
  <c r="M31" i="195"/>
  <c r="A32" i="195"/>
  <c r="C32" i="195"/>
  <c r="G32" i="195"/>
  <c r="I32" i="195"/>
  <c r="M32" i="195"/>
  <c r="A33" i="195"/>
  <c r="B33" i="195"/>
  <c r="C33" i="195"/>
  <c r="A34" i="195"/>
  <c r="C34" i="195"/>
  <c r="A35" i="195"/>
  <c r="B35" i="195"/>
  <c r="C35" i="195"/>
  <c r="G35" i="195"/>
  <c r="A36" i="195"/>
  <c r="B36" i="195"/>
  <c r="C36" i="195"/>
  <c r="G36" i="195"/>
  <c r="A37" i="195"/>
  <c r="B37" i="195"/>
  <c r="C37" i="195"/>
  <c r="A30" i="204"/>
  <c r="B30" i="204"/>
  <c r="C30" i="204"/>
  <c r="F30" i="204"/>
  <c r="A31" i="204"/>
  <c r="C31" i="204"/>
  <c r="F31" i="204"/>
  <c r="A32" i="204"/>
  <c r="B32" i="204"/>
  <c r="C32" i="204"/>
  <c r="F32" i="204"/>
  <c r="A33" i="204"/>
  <c r="C33" i="204"/>
  <c r="F33" i="204"/>
  <c r="A34" i="204"/>
  <c r="B34" i="204"/>
  <c r="C34" i="204"/>
  <c r="F34" i="204"/>
  <c r="A35" i="204"/>
  <c r="B35" i="204"/>
  <c r="C35" i="204"/>
  <c r="F35" i="204"/>
  <c r="A36" i="204"/>
  <c r="B36" i="204"/>
  <c r="C36" i="204"/>
  <c r="F36" i="204"/>
  <c r="A31" i="196"/>
  <c r="B31" i="196"/>
  <c r="C31" i="196"/>
  <c r="F31" i="196"/>
  <c r="H31" i="196"/>
  <c r="J31" i="196"/>
  <c r="K31" i="196"/>
  <c r="L31" i="196" s="1"/>
  <c r="A32" i="196"/>
  <c r="C32" i="196"/>
  <c r="F32" i="196"/>
  <c r="H32" i="196"/>
  <c r="J32" i="196"/>
  <c r="K32" i="196"/>
  <c r="L32" i="196"/>
  <c r="A33" i="196"/>
  <c r="B33" i="196"/>
  <c r="C33" i="196"/>
  <c r="F33" i="196"/>
  <c r="H33" i="196"/>
  <c r="J33" i="196"/>
  <c r="K33" i="196"/>
  <c r="L33" i="196"/>
  <c r="A34" i="196"/>
  <c r="C34" i="196"/>
  <c r="F34" i="196"/>
  <c r="H34" i="196"/>
  <c r="J34" i="196"/>
  <c r="K34" i="196"/>
  <c r="L34" i="196"/>
  <c r="A35" i="196"/>
  <c r="B35" i="196"/>
  <c r="C35" i="196"/>
  <c r="F35" i="196"/>
  <c r="H35" i="196"/>
  <c r="J35" i="196"/>
  <c r="K35" i="196"/>
  <c r="L35" i="196"/>
  <c r="A36" i="196"/>
  <c r="B36" i="196"/>
  <c r="C36" i="196"/>
  <c r="F36" i="196"/>
  <c r="H36" i="196"/>
  <c r="J36" i="196"/>
  <c r="K36" i="196"/>
  <c r="L36" i="196"/>
  <c r="A37" i="196"/>
  <c r="B37" i="196"/>
  <c r="C37" i="196"/>
  <c r="F37" i="196"/>
  <c r="H37" i="196"/>
  <c r="J37" i="196"/>
  <c r="K37" i="196"/>
  <c r="L37" i="196"/>
  <c r="A31" i="214"/>
  <c r="B31" i="214"/>
  <c r="C31" i="214"/>
  <c r="P31" i="214"/>
  <c r="Q31" i="214"/>
  <c r="A32" i="214"/>
  <c r="C32" i="214"/>
  <c r="P32" i="214"/>
  <c r="Q32" i="214"/>
  <c r="A33" i="214"/>
  <c r="B33" i="214"/>
  <c r="C33" i="214"/>
  <c r="P33" i="214"/>
  <c r="Q33" i="214"/>
  <c r="A34" i="214"/>
  <c r="C34" i="214"/>
  <c r="P34" i="214"/>
  <c r="Q34" i="214"/>
  <c r="A35" i="214"/>
  <c r="B35" i="214"/>
  <c r="C35" i="214"/>
  <c r="P35" i="214"/>
  <c r="Q35" i="214"/>
  <c r="A36" i="214"/>
  <c r="B36" i="214"/>
  <c r="C36" i="214"/>
  <c r="P36" i="214"/>
  <c r="Q36" i="214"/>
  <c r="A37" i="214"/>
  <c r="B37" i="214"/>
  <c r="C37" i="214"/>
  <c r="P37" i="214"/>
  <c r="Q37" i="214"/>
  <c r="A31" i="213"/>
  <c r="B31" i="213"/>
  <c r="C31" i="213"/>
  <c r="G31" i="213"/>
  <c r="K31" i="213"/>
  <c r="P31" i="213"/>
  <c r="A32" i="213"/>
  <c r="C32" i="213"/>
  <c r="G32" i="213"/>
  <c r="K32" i="213"/>
  <c r="P32" i="213"/>
  <c r="A33" i="213"/>
  <c r="B33" i="213"/>
  <c r="C33" i="213"/>
  <c r="G33" i="213"/>
  <c r="K33" i="213"/>
  <c r="P33" i="213"/>
  <c r="A34" i="213"/>
  <c r="C34" i="213"/>
  <c r="G34" i="213"/>
  <c r="K34" i="213"/>
  <c r="P34" i="213"/>
  <c r="A35" i="213"/>
  <c r="B35" i="213"/>
  <c r="C35" i="213"/>
  <c r="G35" i="213"/>
  <c r="K35" i="213"/>
  <c r="P35" i="213"/>
  <c r="A36" i="213"/>
  <c r="B36" i="213"/>
  <c r="C36" i="213"/>
  <c r="G36" i="213"/>
  <c r="K36" i="213"/>
  <c r="P36" i="213"/>
  <c r="A37" i="213"/>
  <c r="B37" i="213"/>
  <c r="C37" i="213"/>
  <c r="G37" i="213"/>
  <c r="K37" i="213"/>
  <c r="P37" i="213"/>
  <c r="A31" i="212"/>
  <c r="B31" i="212"/>
  <c r="C31" i="212"/>
  <c r="F31" i="212"/>
  <c r="I31" i="212"/>
  <c r="L31" i="212" s="1"/>
  <c r="K31" i="212"/>
  <c r="A32" i="212"/>
  <c r="C32" i="212"/>
  <c r="F32" i="212"/>
  <c r="I32" i="212"/>
  <c r="A33" i="212"/>
  <c r="B33" i="212"/>
  <c r="C33" i="212"/>
  <c r="F33" i="212"/>
  <c r="I33" i="212"/>
  <c r="L33" i="212"/>
  <c r="K33" i="212"/>
  <c r="A34" i="212"/>
  <c r="C34" i="212"/>
  <c r="F34" i="212"/>
  <c r="I34" i="212"/>
  <c r="A35" i="212"/>
  <c r="B35" i="212"/>
  <c r="C35" i="212"/>
  <c r="F35" i="212"/>
  <c r="I35" i="212"/>
  <c r="A36" i="212"/>
  <c r="B36" i="212"/>
  <c r="C36" i="212"/>
  <c r="F36" i="212"/>
  <c r="I36" i="212"/>
  <c r="L36" i="212"/>
  <c r="J36" i="212"/>
  <c r="K36" i="212"/>
  <c r="A37" i="212"/>
  <c r="B37" i="212"/>
  <c r="C37" i="212"/>
  <c r="F37" i="212"/>
  <c r="I37" i="212"/>
  <c r="L37" i="212"/>
  <c r="J37" i="212"/>
  <c r="K37" i="212"/>
  <c r="A36" i="30"/>
  <c r="B36" i="30"/>
  <c r="C36" i="30"/>
  <c r="A37" i="30"/>
  <c r="B37" i="30"/>
  <c r="C37" i="30"/>
  <c r="A31" i="30"/>
  <c r="B31" i="30"/>
  <c r="C31" i="30"/>
  <c r="A32" i="30"/>
  <c r="C32" i="30"/>
  <c r="A33" i="30"/>
  <c r="B33" i="30"/>
  <c r="C33" i="30"/>
  <c r="A34" i="30"/>
  <c r="C34" i="30"/>
  <c r="A35" i="30"/>
  <c r="B35" i="30"/>
  <c r="C35" i="30"/>
  <c r="A38" i="91"/>
  <c r="B38" i="91"/>
  <c r="C38" i="91"/>
  <c r="F38" i="91"/>
  <c r="J38" i="91"/>
  <c r="M38" i="91"/>
  <c r="Q38" i="91"/>
  <c r="T38" i="91"/>
  <c r="A32" i="91"/>
  <c r="B32" i="91"/>
  <c r="C32" i="91"/>
  <c r="F32" i="91"/>
  <c r="J32" i="91"/>
  <c r="M32" i="91"/>
  <c r="Q32" i="91"/>
  <c r="T32" i="91"/>
  <c r="A33" i="91"/>
  <c r="C33" i="91"/>
  <c r="F33" i="91"/>
  <c r="J33" i="91"/>
  <c r="M33" i="91"/>
  <c r="Q33" i="91"/>
  <c r="T33" i="91"/>
  <c r="A34" i="91"/>
  <c r="B34" i="91"/>
  <c r="C34" i="91"/>
  <c r="F34" i="91"/>
  <c r="J34" i="91"/>
  <c r="M34" i="91"/>
  <c r="Q34" i="91"/>
  <c r="T34" i="91"/>
  <c r="A35" i="91"/>
  <c r="C35" i="91"/>
  <c r="F35" i="91"/>
  <c r="J35" i="91"/>
  <c r="M35" i="91"/>
  <c r="Q35" i="91"/>
  <c r="T35" i="91"/>
  <c r="A36" i="91"/>
  <c r="B36" i="91"/>
  <c r="C36" i="91"/>
  <c r="F36" i="91"/>
  <c r="J36" i="91"/>
  <c r="M36" i="91"/>
  <c r="Q36" i="91"/>
  <c r="T36" i="91"/>
  <c r="A37" i="91"/>
  <c r="B37" i="91"/>
  <c r="C37" i="91"/>
  <c r="F37" i="91"/>
  <c r="J37" i="91"/>
  <c r="M37" i="91"/>
  <c r="Q37" i="91"/>
  <c r="T37" i="91"/>
  <c r="A29" i="131"/>
  <c r="B29" i="131"/>
  <c r="C29" i="131"/>
  <c r="A30" i="131"/>
  <c r="C30" i="131"/>
  <c r="A31" i="131"/>
  <c r="B31" i="131"/>
  <c r="C31" i="131"/>
  <c r="A32" i="131"/>
  <c r="C32" i="131"/>
  <c r="A33" i="131"/>
  <c r="B33" i="131"/>
  <c r="C33" i="131"/>
  <c r="A34" i="131"/>
  <c r="B34" i="131"/>
  <c r="C34" i="131"/>
  <c r="A35" i="131"/>
  <c r="B35" i="131"/>
  <c r="C35" i="131"/>
  <c r="P30" i="233"/>
  <c r="P31" i="233"/>
  <c r="P32" i="233"/>
  <c r="P33" i="233"/>
  <c r="P34" i="233"/>
  <c r="P35" i="233"/>
  <c r="N10" i="233"/>
  <c r="N11" i="233"/>
  <c r="N12" i="233"/>
  <c r="N13" i="233"/>
  <c r="N14" i="233"/>
  <c r="N15" i="233"/>
  <c r="N16" i="233"/>
  <c r="N17" i="233"/>
  <c r="N18" i="233"/>
  <c r="N19" i="233"/>
  <c r="N20" i="233"/>
  <c r="N21" i="233"/>
  <c r="N22" i="233"/>
  <c r="N23" i="233"/>
  <c r="N24" i="233"/>
  <c r="N25" i="233"/>
  <c r="N26" i="233"/>
  <c r="N27" i="233"/>
  <c r="N28" i="233"/>
  <c r="N29" i="233"/>
  <c r="N30" i="233"/>
  <c r="Q30" i="233" s="1"/>
  <c r="N31" i="233"/>
  <c r="Q31" i="233" s="1"/>
  <c r="N32" i="233"/>
  <c r="N33" i="233"/>
  <c r="Q33" i="233" s="1"/>
  <c r="N34" i="233"/>
  <c r="Q34" i="233" s="1"/>
  <c r="N35" i="233"/>
  <c r="Q35" i="233" s="1"/>
  <c r="N9" i="233"/>
  <c r="B30" i="232"/>
  <c r="C30" i="232"/>
  <c r="V30" i="232"/>
  <c r="W30" i="232"/>
  <c r="C31" i="232"/>
  <c r="V31" i="232"/>
  <c r="W31" i="232"/>
  <c r="B32" i="232"/>
  <c r="C32" i="232"/>
  <c r="V32" i="232"/>
  <c r="W32" i="232"/>
  <c r="C33" i="232"/>
  <c r="V33" i="232"/>
  <c r="W33" i="232"/>
  <c r="B34" i="232"/>
  <c r="C34" i="232"/>
  <c r="V34" i="232"/>
  <c r="W34" i="232"/>
  <c r="B35" i="232"/>
  <c r="C35" i="232"/>
  <c r="V35" i="232"/>
  <c r="W35" i="232"/>
  <c r="B36" i="232"/>
  <c r="C36" i="232"/>
  <c r="V36" i="232"/>
  <c r="W36" i="232"/>
  <c r="D37" i="232"/>
  <c r="E37" i="232"/>
  <c r="F37" i="232"/>
  <c r="G37" i="232"/>
  <c r="H37" i="232"/>
  <c r="I37" i="232"/>
  <c r="J37" i="232"/>
  <c r="K37" i="232"/>
  <c r="L37" i="232"/>
  <c r="M37" i="232"/>
  <c r="N37" i="232"/>
  <c r="O37" i="232"/>
  <c r="P37" i="232"/>
  <c r="Q37" i="232"/>
  <c r="R37" i="232"/>
  <c r="S37" i="232"/>
  <c r="T37" i="232"/>
  <c r="U37" i="232"/>
  <c r="B35" i="231"/>
  <c r="C35" i="231"/>
  <c r="G35" i="231"/>
  <c r="H35" i="231"/>
  <c r="B29" i="231"/>
  <c r="C29" i="231"/>
  <c r="G29" i="231"/>
  <c r="H29" i="231"/>
  <c r="C30" i="231"/>
  <c r="G30" i="231"/>
  <c r="H30" i="231"/>
  <c r="B31" i="231"/>
  <c r="C31" i="231"/>
  <c r="G31" i="231"/>
  <c r="H31" i="231"/>
  <c r="C32" i="231"/>
  <c r="G32" i="231"/>
  <c r="H32" i="231"/>
  <c r="B33" i="231"/>
  <c r="C33" i="231"/>
  <c r="G33" i="231"/>
  <c r="H33" i="231"/>
  <c r="B34" i="231"/>
  <c r="C34" i="231"/>
  <c r="G34" i="231"/>
  <c r="H34" i="231"/>
  <c r="A33" i="89"/>
  <c r="B33" i="89"/>
  <c r="C33" i="89"/>
  <c r="F33" i="89"/>
  <c r="K33" i="89"/>
  <c r="O33" i="89"/>
  <c r="Q33" i="89"/>
  <c r="T33" i="89"/>
  <c r="A34" i="89"/>
  <c r="C34" i="89"/>
  <c r="F34" i="89"/>
  <c r="K34" i="89"/>
  <c r="O34" i="89"/>
  <c r="T34" i="89"/>
  <c r="A35" i="89"/>
  <c r="B35" i="89"/>
  <c r="C35" i="89"/>
  <c r="F35" i="89"/>
  <c r="K35" i="89"/>
  <c r="O35" i="89"/>
  <c r="T35" i="89"/>
  <c r="A36" i="89"/>
  <c r="C36" i="89"/>
  <c r="F36" i="89"/>
  <c r="K36" i="89"/>
  <c r="O36" i="89"/>
  <c r="T36" i="89"/>
  <c r="A37" i="89"/>
  <c r="B37" i="89"/>
  <c r="C37" i="89"/>
  <c r="F37" i="89"/>
  <c r="K37" i="89"/>
  <c r="O37" i="89"/>
  <c r="Q37" i="89"/>
  <c r="T37" i="89"/>
  <c r="A38" i="89"/>
  <c r="B38" i="89"/>
  <c r="C38" i="89"/>
  <c r="F38" i="89"/>
  <c r="K38" i="89"/>
  <c r="O38" i="89"/>
  <c r="Q38" i="89"/>
  <c r="T38" i="89"/>
  <c r="A39" i="89"/>
  <c r="B39" i="89"/>
  <c r="C39" i="89"/>
  <c r="F39" i="89"/>
  <c r="K39" i="89"/>
  <c r="O39" i="89"/>
  <c r="Q39" i="89"/>
  <c r="T39" i="89"/>
  <c r="A31" i="168"/>
  <c r="B31" i="168"/>
  <c r="C31" i="168"/>
  <c r="F31" i="168"/>
  <c r="I31" i="168"/>
  <c r="J31" i="168"/>
  <c r="K31" i="168"/>
  <c r="L31" i="168"/>
  <c r="A32" i="168"/>
  <c r="C32" i="168"/>
  <c r="F32" i="168"/>
  <c r="I32" i="168"/>
  <c r="J32" i="168"/>
  <c r="K32" i="168"/>
  <c r="A33" i="168"/>
  <c r="B33" i="168"/>
  <c r="C33" i="168"/>
  <c r="F33" i="168"/>
  <c r="I33" i="168"/>
  <c r="J33" i="168"/>
  <c r="K33" i="168"/>
  <c r="L33" i="168"/>
  <c r="A34" i="168"/>
  <c r="C34" i="168"/>
  <c r="F34" i="168"/>
  <c r="I34" i="168"/>
  <c r="J34" i="168"/>
  <c r="K34" i="168"/>
  <c r="A35" i="168"/>
  <c r="B35" i="168"/>
  <c r="C35" i="168"/>
  <c r="F35" i="168"/>
  <c r="I35" i="168"/>
  <c r="J35" i="168"/>
  <c r="K35" i="168"/>
  <c r="A36" i="168"/>
  <c r="B36" i="168"/>
  <c r="C36" i="168"/>
  <c r="F36" i="168"/>
  <c r="I36" i="168"/>
  <c r="J36" i="168"/>
  <c r="K36" i="168"/>
  <c r="A37" i="168"/>
  <c r="B37" i="168"/>
  <c r="C37" i="168"/>
  <c r="F37" i="168"/>
  <c r="I37" i="168"/>
  <c r="J37" i="168"/>
  <c r="K37" i="168"/>
  <c r="A38" i="176"/>
  <c r="B38" i="176"/>
  <c r="C38" i="176"/>
  <c r="A32" i="176"/>
  <c r="B32" i="176"/>
  <c r="C32" i="176"/>
  <c r="A33" i="176"/>
  <c r="C33" i="176"/>
  <c r="A34" i="176"/>
  <c r="B34" i="176"/>
  <c r="C34" i="176"/>
  <c r="A35" i="176"/>
  <c r="C35" i="176"/>
  <c r="A36" i="176"/>
  <c r="B36" i="176"/>
  <c r="C36" i="176"/>
  <c r="A37" i="176"/>
  <c r="B37" i="176"/>
  <c r="C37" i="176"/>
  <c r="A37" i="169"/>
  <c r="B37" i="169"/>
  <c r="C37" i="169"/>
  <c r="F37" i="169"/>
  <c r="I37" i="169"/>
  <c r="J37" i="169"/>
  <c r="K37" i="169"/>
  <c r="A31" i="169"/>
  <c r="B31" i="169"/>
  <c r="C31" i="169"/>
  <c r="F31" i="169"/>
  <c r="I31" i="169"/>
  <c r="J31" i="169"/>
  <c r="K31" i="169"/>
  <c r="A32" i="169"/>
  <c r="C32" i="169"/>
  <c r="F32" i="169"/>
  <c r="I32" i="169"/>
  <c r="J32" i="169"/>
  <c r="K32" i="169"/>
  <c r="A33" i="169"/>
  <c r="B33" i="169"/>
  <c r="C33" i="169"/>
  <c r="F33" i="169"/>
  <c r="I33" i="169"/>
  <c r="J33" i="169"/>
  <c r="K33" i="169"/>
  <c r="A34" i="169"/>
  <c r="C34" i="169"/>
  <c r="F34" i="169"/>
  <c r="I34" i="169"/>
  <c r="J34" i="169"/>
  <c r="K34" i="169"/>
  <c r="L34" i="169" s="1"/>
  <c r="D35" i="176" s="1"/>
  <c r="A35" i="169"/>
  <c r="B35" i="169"/>
  <c r="C35" i="169"/>
  <c r="F35" i="169"/>
  <c r="I35" i="169"/>
  <c r="J35" i="169"/>
  <c r="K35" i="169"/>
  <c r="A36" i="169"/>
  <c r="B36" i="169"/>
  <c r="C36" i="169"/>
  <c r="F36" i="169"/>
  <c r="I36" i="169"/>
  <c r="J36" i="169"/>
  <c r="K36" i="169"/>
  <c r="U38" i="89"/>
  <c r="U39" i="89"/>
  <c r="U33" i="89"/>
  <c r="U37" i="89"/>
  <c r="L34" i="168"/>
  <c r="L32" i="168"/>
  <c r="L35" i="168"/>
  <c r="L36" i="168"/>
  <c r="L37" i="168"/>
  <c r="L36" i="169"/>
  <c r="D37" i="176" s="1"/>
  <c r="L33" i="169"/>
  <c r="D34" i="176" s="1"/>
  <c r="L37" i="169"/>
  <c r="D38" i="176" s="1"/>
  <c r="L35" i="169"/>
  <c r="D36" i="176" s="1"/>
  <c r="L32" i="169"/>
  <c r="D33" i="176" s="1"/>
  <c r="L31" i="169"/>
  <c r="D32" i="176" s="1"/>
  <c r="A32" i="172"/>
  <c r="B32" i="172"/>
  <c r="C32" i="172"/>
  <c r="H32" i="172"/>
  <c r="F32" i="172"/>
  <c r="J32" i="172"/>
  <c r="L32" i="172"/>
  <c r="N32" i="172"/>
  <c r="P32" i="172"/>
  <c r="A33" i="172"/>
  <c r="C33" i="172"/>
  <c r="F33" i="172"/>
  <c r="H33" i="172"/>
  <c r="J33" i="172"/>
  <c r="L33" i="172"/>
  <c r="N33" i="172"/>
  <c r="P33" i="172"/>
  <c r="A34" i="172"/>
  <c r="B34" i="172"/>
  <c r="C34" i="172"/>
  <c r="H34" i="172"/>
  <c r="F34" i="172"/>
  <c r="J34" i="172"/>
  <c r="L34" i="172"/>
  <c r="N34" i="172"/>
  <c r="P34" i="172"/>
  <c r="A35" i="172"/>
  <c r="C35" i="172"/>
  <c r="F35" i="172"/>
  <c r="H35" i="172"/>
  <c r="J35" i="172"/>
  <c r="L35" i="172"/>
  <c r="N35" i="172"/>
  <c r="P35" i="172"/>
  <c r="A36" i="172"/>
  <c r="B36" i="172"/>
  <c r="C36" i="172"/>
  <c r="H36" i="172"/>
  <c r="F36" i="172"/>
  <c r="J36" i="172"/>
  <c r="L36" i="172"/>
  <c r="N36" i="172"/>
  <c r="P36" i="172"/>
  <c r="A37" i="172"/>
  <c r="B37" i="172"/>
  <c r="C37" i="172"/>
  <c r="F37" i="172"/>
  <c r="H37" i="172"/>
  <c r="J37" i="172"/>
  <c r="L37" i="172"/>
  <c r="N37" i="172"/>
  <c r="P37" i="172"/>
  <c r="A38" i="172"/>
  <c r="B38" i="172"/>
  <c r="C38" i="172"/>
  <c r="H38" i="172"/>
  <c r="F38" i="172"/>
  <c r="J38" i="172"/>
  <c r="L38" i="172"/>
  <c r="N38" i="172"/>
  <c r="P38" i="172"/>
  <c r="E39" i="167"/>
  <c r="G39" i="167"/>
  <c r="H39" i="167"/>
  <c r="J39" i="167"/>
  <c r="L39" i="167"/>
  <c r="P39" i="167"/>
  <c r="Q39" i="167"/>
  <c r="C133" i="230"/>
  <c r="R39" i="167"/>
  <c r="AB39" i="167"/>
  <c r="D39" i="167"/>
  <c r="J40" i="119"/>
  <c r="G40" i="119"/>
  <c r="E40" i="119"/>
  <c r="D40" i="119"/>
  <c r="C30" i="236"/>
  <c r="G42" i="119"/>
  <c r="I39" i="119"/>
  <c r="F39" i="119"/>
  <c r="M39" i="167"/>
  <c r="V39" i="167"/>
  <c r="H39" i="119"/>
  <c r="A35" i="130"/>
  <c r="C35" i="130"/>
  <c r="G35" i="130"/>
  <c r="M35" i="130"/>
  <c r="N35" i="130"/>
  <c r="O35" i="130"/>
  <c r="S35" i="130"/>
  <c r="A36" i="130"/>
  <c r="B36" i="130"/>
  <c r="C36" i="130"/>
  <c r="G36" i="130"/>
  <c r="M36" i="130"/>
  <c r="N36" i="130"/>
  <c r="S36" i="130"/>
  <c r="A37" i="130"/>
  <c r="B37" i="130"/>
  <c r="C37" i="130"/>
  <c r="G37" i="130"/>
  <c r="M37" i="130"/>
  <c r="N37" i="130"/>
  <c r="O37" i="130"/>
  <c r="S37" i="130"/>
  <c r="A38" i="130"/>
  <c r="B38" i="130"/>
  <c r="C38" i="130"/>
  <c r="G38" i="130"/>
  <c r="M38" i="130"/>
  <c r="N38" i="130"/>
  <c r="S38" i="130"/>
  <c r="A32" i="130"/>
  <c r="B32" i="130"/>
  <c r="C32" i="130"/>
  <c r="G32" i="130"/>
  <c r="M32" i="130"/>
  <c r="N32" i="130"/>
  <c r="O32" i="130" s="1"/>
  <c r="S32" i="130"/>
  <c r="A33" i="130"/>
  <c r="C33" i="130"/>
  <c r="G33" i="130"/>
  <c r="M33" i="130"/>
  <c r="N33" i="130"/>
  <c r="S33" i="130"/>
  <c r="A34" i="130"/>
  <c r="B34" i="130"/>
  <c r="C34" i="130"/>
  <c r="G34" i="130"/>
  <c r="M34" i="130"/>
  <c r="N34" i="130"/>
  <c r="S34" i="130"/>
  <c r="A31" i="167"/>
  <c r="B31" i="167"/>
  <c r="C31" i="167"/>
  <c r="F31" i="167"/>
  <c r="I31" i="167"/>
  <c r="AC31" i="167"/>
  <c r="K31" i="167"/>
  <c r="M31" i="167"/>
  <c r="N31" i="167"/>
  <c r="O31" i="167"/>
  <c r="Q31" i="167"/>
  <c r="S31" i="167"/>
  <c r="T31" i="167"/>
  <c r="V31" i="167"/>
  <c r="W31" i="167"/>
  <c r="X31" i="167"/>
  <c r="Y31" i="167"/>
  <c r="A32" i="167"/>
  <c r="C32" i="167"/>
  <c r="F32" i="167"/>
  <c r="I32" i="167"/>
  <c r="AC32" i="167"/>
  <c r="K32" i="167"/>
  <c r="M32" i="167"/>
  <c r="N32" i="167"/>
  <c r="O32" i="167" s="1"/>
  <c r="Q32" i="167"/>
  <c r="S32" i="167"/>
  <c r="T32" i="167"/>
  <c r="V32" i="167"/>
  <c r="W32" i="167"/>
  <c r="X32" i="167"/>
  <c r="Y32" i="167"/>
  <c r="A33" i="167"/>
  <c r="B33" i="167"/>
  <c r="C33" i="167"/>
  <c r="F33" i="167"/>
  <c r="I33" i="167"/>
  <c r="AC33" i="167"/>
  <c r="K33" i="167"/>
  <c r="M33" i="167"/>
  <c r="N33" i="167"/>
  <c r="O33" i="167"/>
  <c r="Q33" i="167"/>
  <c r="S33" i="167"/>
  <c r="T33" i="167"/>
  <c r="U33" i="167"/>
  <c r="V33" i="167"/>
  <c r="W33" i="167"/>
  <c r="X33" i="167"/>
  <c r="Y33" i="167"/>
  <c r="A34" i="167"/>
  <c r="C34" i="167"/>
  <c r="F34" i="167"/>
  <c r="I34" i="167"/>
  <c r="AC34" i="167"/>
  <c r="K34" i="167"/>
  <c r="M34" i="167"/>
  <c r="N34" i="167"/>
  <c r="O34" i="167"/>
  <c r="Q34" i="167"/>
  <c r="S34" i="167"/>
  <c r="T34" i="167"/>
  <c r="U34" i="167"/>
  <c r="V34" i="167"/>
  <c r="W34" i="167"/>
  <c r="X34" i="167"/>
  <c r="Y34" i="167"/>
  <c r="A35" i="167"/>
  <c r="B35" i="167"/>
  <c r="C35" i="167"/>
  <c r="F35" i="167"/>
  <c r="I35" i="167"/>
  <c r="K35" i="167"/>
  <c r="M35" i="167"/>
  <c r="N35" i="167"/>
  <c r="O35" i="167"/>
  <c r="Q35" i="167"/>
  <c r="S35" i="167"/>
  <c r="T35" i="167"/>
  <c r="V35" i="167"/>
  <c r="W35" i="167"/>
  <c r="X35" i="167"/>
  <c r="Y35" i="167"/>
  <c r="AC35" i="167"/>
  <c r="A36" i="167"/>
  <c r="B36" i="167"/>
  <c r="C36" i="167"/>
  <c r="F36" i="167"/>
  <c r="I36" i="167"/>
  <c r="AC36" i="167"/>
  <c r="K36" i="167"/>
  <c r="M36" i="167"/>
  <c r="N36" i="167"/>
  <c r="Q36" i="167"/>
  <c r="S36" i="167"/>
  <c r="T36" i="167"/>
  <c r="V36" i="167"/>
  <c r="W36" i="167"/>
  <c r="X36" i="167"/>
  <c r="Y36" i="167"/>
  <c r="A37" i="167"/>
  <c r="B37" i="167"/>
  <c r="C37" i="167"/>
  <c r="F37" i="167"/>
  <c r="I37" i="167"/>
  <c r="AC37" i="167"/>
  <c r="K37" i="167"/>
  <c r="M37" i="167"/>
  <c r="N37" i="167"/>
  <c r="O37" i="167"/>
  <c r="Q37" i="167"/>
  <c r="S37" i="167"/>
  <c r="T37" i="167"/>
  <c r="U37" i="167"/>
  <c r="V37" i="167"/>
  <c r="W37" i="167"/>
  <c r="X37" i="167"/>
  <c r="Y37" i="167"/>
  <c r="B26" i="167"/>
  <c r="A32" i="119"/>
  <c r="B32" i="119"/>
  <c r="C32" i="119"/>
  <c r="I32" i="119"/>
  <c r="F32" i="119"/>
  <c r="H32" i="119"/>
  <c r="A33" i="119"/>
  <c r="C33" i="119"/>
  <c r="I33" i="119"/>
  <c r="F33" i="119"/>
  <c r="A34" i="119"/>
  <c r="B34" i="119"/>
  <c r="C34" i="119"/>
  <c r="I34" i="119"/>
  <c r="H34" i="119"/>
  <c r="A35" i="119"/>
  <c r="C35" i="119"/>
  <c r="I35" i="119"/>
  <c r="F35" i="119"/>
  <c r="A36" i="119"/>
  <c r="B36" i="119"/>
  <c r="C36" i="119"/>
  <c r="I36" i="119"/>
  <c r="F36" i="119"/>
  <c r="A37" i="119"/>
  <c r="B37" i="119"/>
  <c r="C37" i="119"/>
  <c r="I37" i="119"/>
  <c r="F37" i="119"/>
  <c r="A38" i="119"/>
  <c r="B38" i="119"/>
  <c r="C38" i="119"/>
  <c r="I38" i="119"/>
  <c r="H38" i="119"/>
  <c r="A30" i="219"/>
  <c r="B30" i="219"/>
  <c r="C30" i="219"/>
  <c r="A31" i="219"/>
  <c r="C31" i="219"/>
  <c r="A32" i="219"/>
  <c r="B32" i="219"/>
  <c r="C32" i="219"/>
  <c r="A33" i="219"/>
  <c r="C33" i="219"/>
  <c r="A34" i="219"/>
  <c r="B34" i="219"/>
  <c r="C34" i="219"/>
  <c r="A35" i="219"/>
  <c r="B35" i="219"/>
  <c r="C35" i="219"/>
  <c r="A36" i="219"/>
  <c r="B36" i="219"/>
  <c r="C36" i="219"/>
  <c r="A38" i="108"/>
  <c r="B38" i="108"/>
  <c r="C38" i="108"/>
  <c r="F38" i="108"/>
  <c r="H38" i="108"/>
  <c r="J38" i="108"/>
  <c r="K38" i="108"/>
  <c r="L38" i="108" s="1"/>
  <c r="A32" i="108"/>
  <c r="B32" i="108"/>
  <c r="C32" i="108"/>
  <c r="F32" i="108"/>
  <c r="H32" i="108"/>
  <c r="J32" i="108"/>
  <c r="K32" i="108"/>
  <c r="A33" i="108"/>
  <c r="C33" i="108"/>
  <c r="F33" i="108"/>
  <c r="H33" i="108"/>
  <c r="J33" i="108"/>
  <c r="K33" i="108"/>
  <c r="L33" i="108"/>
  <c r="A34" i="108"/>
  <c r="B34" i="108"/>
  <c r="C34" i="108"/>
  <c r="F34" i="108"/>
  <c r="H34" i="108"/>
  <c r="J34" i="108"/>
  <c r="K34" i="108"/>
  <c r="L34" i="108"/>
  <c r="A35" i="108"/>
  <c r="C35" i="108"/>
  <c r="F35" i="108"/>
  <c r="H35" i="108"/>
  <c r="J35" i="108"/>
  <c r="K35" i="108"/>
  <c r="A36" i="108"/>
  <c r="B36" i="108"/>
  <c r="C36" i="108"/>
  <c r="F36" i="108"/>
  <c r="H36" i="108"/>
  <c r="J36" i="108"/>
  <c r="K36" i="108"/>
  <c r="A37" i="108"/>
  <c r="B37" i="108"/>
  <c r="C37" i="108"/>
  <c r="F37" i="108"/>
  <c r="H37" i="108"/>
  <c r="J37" i="108"/>
  <c r="K37" i="108"/>
  <c r="L37" i="108"/>
  <c r="C32" i="221"/>
  <c r="H32" i="221"/>
  <c r="J32" i="221"/>
  <c r="K32" i="221"/>
  <c r="L32" i="221"/>
  <c r="Q32" i="221"/>
  <c r="C33" i="221"/>
  <c r="H33" i="221"/>
  <c r="J33" i="221"/>
  <c r="K33" i="221"/>
  <c r="L33" i="221"/>
  <c r="Q33" i="221"/>
  <c r="C34" i="221"/>
  <c r="H34" i="221"/>
  <c r="J34" i="221"/>
  <c r="K34" i="221"/>
  <c r="L34" i="221"/>
  <c r="Q34" i="221"/>
  <c r="C35" i="221"/>
  <c r="H35" i="221"/>
  <c r="J35" i="221"/>
  <c r="K35" i="221"/>
  <c r="L35" i="221"/>
  <c r="Q35" i="221"/>
  <c r="C36" i="221"/>
  <c r="H36" i="221"/>
  <c r="J36" i="221"/>
  <c r="K36" i="221"/>
  <c r="L36" i="221"/>
  <c r="Q36" i="221"/>
  <c r="C37" i="221"/>
  <c r="H37" i="221"/>
  <c r="J37" i="221"/>
  <c r="K37" i="221"/>
  <c r="L37" i="221"/>
  <c r="Q37" i="221"/>
  <c r="C38" i="221"/>
  <c r="H38" i="221"/>
  <c r="J38" i="221"/>
  <c r="K38" i="221"/>
  <c r="L38" i="221"/>
  <c r="Q38" i="221"/>
  <c r="B32" i="221"/>
  <c r="B34" i="221"/>
  <c r="B36" i="221"/>
  <c r="B37" i="221"/>
  <c r="B38" i="221"/>
  <c r="A38" i="221"/>
  <c r="A32" i="221"/>
  <c r="A33" i="221"/>
  <c r="A34" i="221"/>
  <c r="A35" i="221"/>
  <c r="A36" i="221"/>
  <c r="A37" i="221"/>
  <c r="H39" i="1"/>
  <c r="G39" i="1"/>
  <c r="E39" i="1"/>
  <c r="D39" i="1"/>
  <c r="C77" i="230"/>
  <c r="K38" i="1"/>
  <c r="J38" i="1"/>
  <c r="D37" i="2"/>
  <c r="L38" i="1"/>
  <c r="I38" i="1"/>
  <c r="F38" i="1"/>
  <c r="K37" i="1"/>
  <c r="J37" i="1"/>
  <c r="L37" i="1"/>
  <c r="I37" i="1"/>
  <c r="F37" i="1"/>
  <c r="K36" i="1"/>
  <c r="J36" i="1"/>
  <c r="D35" i="2"/>
  <c r="I36" i="1"/>
  <c r="F36" i="1"/>
  <c r="K35" i="1"/>
  <c r="J35" i="1"/>
  <c r="D34" i="2"/>
  <c r="I35" i="1"/>
  <c r="F35" i="1"/>
  <c r="K34" i="1"/>
  <c r="J34" i="1"/>
  <c r="D33" i="2"/>
  <c r="I34" i="1"/>
  <c r="F34" i="1"/>
  <c r="K33" i="1"/>
  <c r="J33" i="1"/>
  <c r="L33" i="1"/>
  <c r="I33" i="1"/>
  <c r="F33" i="1"/>
  <c r="K32" i="1"/>
  <c r="J32" i="1"/>
  <c r="D31" i="2"/>
  <c r="I32" i="1"/>
  <c r="F32" i="1"/>
  <c r="K31" i="1"/>
  <c r="J31" i="1"/>
  <c r="D30" i="2"/>
  <c r="I31" i="1"/>
  <c r="F31" i="1"/>
  <c r="J30" i="1"/>
  <c r="L30" i="1" s="1"/>
  <c r="D29" i="2"/>
  <c r="I30" i="1"/>
  <c r="F30" i="1"/>
  <c r="K29" i="1"/>
  <c r="J29" i="1"/>
  <c r="D28" i="2"/>
  <c r="I29" i="1"/>
  <c r="F29" i="1"/>
  <c r="K28" i="1"/>
  <c r="J28" i="1"/>
  <c r="D27" i="2"/>
  <c r="I28" i="1"/>
  <c r="F28" i="1"/>
  <c r="K27" i="1"/>
  <c r="J27" i="1"/>
  <c r="D26" i="2"/>
  <c r="I27" i="1"/>
  <c r="F27" i="1"/>
  <c r="K26" i="1"/>
  <c r="J26" i="1"/>
  <c r="L26" i="1" s="1"/>
  <c r="I26" i="1"/>
  <c r="F26" i="1"/>
  <c r="K25" i="1"/>
  <c r="J25" i="1"/>
  <c r="D24" i="2"/>
  <c r="I25" i="1"/>
  <c r="F25" i="1"/>
  <c r="K24" i="1"/>
  <c r="J24" i="1"/>
  <c r="D23" i="2"/>
  <c r="I24" i="1"/>
  <c r="F24" i="1"/>
  <c r="K23" i="1"/>
  <c r="J23" i="1"/>
  <c r="D22" i="2"/>
  <c r="I23" i="1"/>
  <c r="F23" i="1"/>
  <c r="K22" i="1"/>
  <c r="J22" i="1"/>
  <c r="D21" i="2"/>
  <c r="I22" i="1"/>
  <c r="F22" i="1"/>
  <c r="K21" i="1"/>
  <c r="J21" i="1"/>
  <c r="L21" i="1"/>
  <c r="I21" i="1"/>
  <c r="F21" i="1"/>
  <c r="K20" i="1"/>
  <c r="J20" i="1"/>
  <c r="D19" i="2"/>
  <c r="I20" i="1"/>
  <c r="F20" i="1"/>
  <c r="K19" i="1"/>
  <c r="J19" i="1"/>
  <c r="D18" i="2"/>
  <c r="I19" i="1"/>
  <c r="F19" i="1"/>
  <c r="K18" i="1"/>
  <c r="J18" i="1"/>
  <c r="L18" i="1" s="1"/>
  <c r="I18" i="1"/>
  <c r="F18" i="1"/>
  <c r="K17" i="1"/>
  <c r="J17" i="1"/>
  <c r="L17" i="1"/>
  <c r="I17" i="1"/>
  <c r="F17" i="1"/>
  <c r="K16" i="1"/>
  <c r="J16" i="1"/>
  <c r="D15" i="2"/>
  <c r="I16" i="1"/>
  <c r="F16" i="1"/>
  <c r="K15" i="1"/>
  <c r="J15" i="1"/>
  <c r="D14" i="2"/>
  <c r="I15" i="1"/>
  <c r="F15" i="1"/>
  <c r="K14" i="1"/>
  <c r="J14" i="1"/>
  <c r="L14" i="1" s="1"/>
  <c r="I14" i="1"/>
  <c r="F14" i="1"/>
  <c r="K13" i="1"/>
  <c r="J13" i="1"/>
  <c r="I13" i="1"/>
  <c r="F13" i="1"/>
  <c r="K12" i="1"/>
  <c r="J12" i="1"/>
  <c r="D11" i="2"/>
  <c r="I12" i="1"/>
  <c r="F12" i="1"/>
  <c r="F39" i="1" s="1"/>
  <c r="E40" i="1" s="1"/>
  <c r="C78" i="230" s="1"/>
  <c r="O36" i="130"/>
  <c r="P36" i="130"/>
  <c r="O38" i="130"/>
  <c r="P32" i="130"/>
  <c r="P37" i="130"/>
  <c r="P38" i="130"/>
  <c r="P35" i="130"/>
  <c r="U35" i="167"/>
  <c r="U36" i="167"/>
  <c r="U32" i="167"/>
  <c r="F38" i="119"/>
  <c r="O34" i="130"/>
  <c r="P34" i="130"/>
  <c r="O33" i="130"/>
  <c r="P33" i="130"/>
  <c r="Z34" i="167"/>
  <c r="Z32" i="167"/>
  <c r="AA32" i="167"/>
  <c r="H37" i="119"/>
  <c r="H33" i="119"/>
  <c r="C18" i="206"/>
  <c r="D17" i="206"/>
  <c r="D16" i="206"/>
  <c r="D15" i="206"/>
  <c r="C13" i="206"/>
  <c r="D13" i="206"/>
  <c r="D12" i="206"/>
  <c r="D11" i="206"/>
  <c r="M49" i="163"/>
  <c r="L49" i="163"/>
  <c r="J49" i="163"/>
  <c r="I49" i="163"/>
  <c r="G49" i="163"/>
  <c r="F49" i="163"/>
  <c r="D49" i="163"/>
  <c r="C49" i="163"/>
  <c r="N49" i="163"/>
  <c r="K49" i="163"/>
  <c r="H49" i="163"/>
  <c r="E49" i="163"/>
  <c r="M37" i="163"/>
  <c r="L37" i="163"/>
  <c r="J37" i="163"/>
  <c r="I37" i="163"/>
  <c r="G37" i="163"/>
  <c r="F37" i="163"/>
  <c r="D37" i="163"/>
  <c r="C37" i="163"/>
  <c r="N37" i="163"/>
  <c r="K37" i="163"/>
  <c r="H37" i="163"/>
  <c r="E37" i="163"/>
  <c r="J49" i="28"/>
  <c r="I49" i="28"/>
  <c r="G49" i="28"/>
  <c r="F49" i="28"/>
  <c r="D49" i="28"/>
  <c r="C49" i="28"/>
  <c r="J37" i="28"/>
  <c r="I37" i="28"/>
  <c r="G37" i="28"/>
  <c r="F37" i="28"/>
  <c r="D37" i="28"/>
  <c r="C37" i="28"/>
  <c r="K37" i="28"/>
  <c r="F49" i="25"/>
  <c r="D49" i="25"/>
  <c r="F37" i="25"/>
  <c r="D37" i="25"/>
  <c r="C37" i="25"/>
  <c r="S49" i="24"/>
  <c r="E49" i="24"/>
  <c r="O49" i="24"/>
  <c r="C49" i="24"/>
  <c r="P49" i="24"/>
  <c r="M49" i="24"/>
  <c r="L49" i="24"/>
  <c r="J49" i="24"/>
  <c r="F49" i="24"/>
  <c r="D49" i="24"/>
  <c r="P37" i="24"/>
  <c r="P125" i="24" s="1"/>
  <c r="O37" i="24"/>
  <c r="O125" i="24" s="1"/>
  <c r="M37" i="24"/>
  <c r="M125" i="24" s="1"/>
  <c r="L37" i="24"/>
  <c r="L125" i="24" s="1"/>
  <c r="G37" i="24"/>
  <c r="F37" i="24"/>
  <c r="F125" i="24" s="1"/>
  <c r="D37" i="24"/>
  <c r="D125" i="24" s="1"/>
  <c r="C37" i="24"/>
  <c r="C125" i="24" s="1"/>
  <c r="O38" i="141"/>
  <c r="E51" i="230"/>
  <c r="J38" i="141"/>
  <c r="H38" i="141"/>
  <c r="D38" i="141"/>
  <c r="M37" i="141"/>
  <c r="L37" i="141"/>
  <c r="G37" i="141"/>
  <c r="I37" i="141"/>
  <c r="E37" i="141"/>
  <c r="M36" i="141"/>
  <c r="L36" i="141"/>
  <c r="N36" i="141" s="1"/>
  <c r="I36" i="141"/>
  <c r="K36" i="141"/>
  <c r="G36" i="141"/>
  <c r="E36" i="141"/>
  <c r="M35" i="141"/>
  <c r="L35" i="141"/>
  <c r="K35" i="141"/>
  <c r="M34" i="141"/>
  <c r="L34" i="141"/>
  <c r="N34" i="141" s="1"/>
  <c r="I34" i="141"/>
  <c r="K34" i="141"/>
  <c r="G34" i="141"/>
  <c r="E34" i="141"/>
  <c r="M33" i="141"/>
  <c r="L33" i="141"/>
  <c r="G33" i="141"/>
  <c r="I33" i="141"/>
  <c r="E33" i="141"/>
  <c r="M32" i="141"/>
  <c r="L32" i="141"/>
  <c r="N32" i="141" s="1"/>
  <c r="I32" i="141"/>
  <c r="K32" i="141"/>
  <c r="G32" i="141"/>
  <c r="E32" i="141"/>
  <c r="M31" i="141"/>
  <c r="L31" i="141"/>
  <c r="K31" i="141"/>
  <c r="M30" i="141"/>
  <c r="L30" i="141"/>
  <c r="N30" i="141" s="1"/>
  <c r="I30" i="141"/>
  <c r="K30" i="141"/>
  <c r="G30" i="141"/>
  <c r="E30" i="141"/>
  <c r="M29" i="141"/>
  <c r="L29" i="141"/>
  <c r="G29" i="141"/>
  <c r="I29" i="141"/>
  <c r="E29" i="141"/>
  <c r="M28" i="141"/>
  <c r="L28" i="141"/>
  <c r="N28" i="141" s="1"/>
  <c r="I28" i="141"/>
  <c r="K28" i="141"/>
  <c r="G28" i="141"/>
  <c r="E28" i="141"/>
  <c r="M27" i="141"/>
  <c r="L27" i="141"/>
  <c r="K27" i="141"/>
  <c r="M26" i="141"/>
  <c r="L26" i="141"/>
  <c r="N26" i="141" s="1"/>
  <c r="I26" i="141"/>
  <c r="K26" i="141"/>
  <c r="G26" i="141"/>
  <c r="E26" i="141"/>
  <c r="M25" i="141"/>
  <c r="L25" i="141"/>
  <c r="G25" i="141"/>
  <c r="I25" i="141"/>
  <c r="E25" i="141"/>
  <c r="M24" i="141"/>
  <c r="L24" i="141"/>
  <c r="N24" i="141" s="1"/>
  <c r="K24" i="141"/>
  <c r="I24" i="141"/>
  <c r="G24" i="141"/>
  <c r="E24" i="141"/>
  <c r="M23" i="141"/>
  <c r="L23" i="141"/>
  <c r="K23" i="141"/>
  <c r="M22" i="141"/>
  <c r="L22" i="141"/>
  <c r="N22" i="141" s="1"/>
  <c r="I22" i="141"/>
  <c r="K22" i="141"/>
  <c r="G22" i="141"/>
  <c r="E22" i="141"/>
  <c r="M21" i="141"/>
  <c r="L21" i="141"/>
  <c r="G21" i="141"/>
  <c r="I21" i="141"/>
  <c r="E21" i="141"/>
  <c r="M20" i="141"/>
  <c r="L20" i="141"/>
  <c r="N20" i="141" s="1"/>
  <c r="K20" i="141"/>
  <c r="I20" i="141"/>
  <c r="G20" i="141"/>
  <c r="E20" i="141"/>
  <c r="M19" i="141"/>
  <c r="L19" i="141"/>
  <c r="K19" i="141"/>
  <c r="M18" i="141"/>
  <c r="L18" i="141"/>
  <c r="N18" i="141" s="1"/>
  <c r="I18" i="141"/>
  <c r="K18" i="141"/>
  <c r="G18" i="141"/>
  <c r="E18" i="141"/>
  <c r="M17" i="141"/>
  <c r="L17" i="141"/>
  <c r="G17" i="141"/>
  <c r="I17" i="141"/>
  <c r="M16" i="141"/>
  <c r="L16" i="141"/>
  <c r="N16" i="141" s="1"/>
  <c r="K16" i="141"/>
  <c r="I16" i="141"/>
  <c r="G16" i="141"/>
  <c r="E16" i="141"/>
  <c r="M15" i="141"/>
  <c r="L15" i="141"/>
  <c r="K15" i="141"/>
  <c r="M14" i="141"/>
  <c r="L14" i="141"/>
  <c r="N14" i="141" s="1"/>
  <c r="I14" i="141"/>
  <c r="K14" i="141"/>
  <c r="G14" i="141"/>
  <c r="E14" i="141"/>
  <c r="M13" i="141"/>
  <c r="L13" i="141"/>
  <c r="G13" i="141"/>
  <c r="I13" i="141"/>
  <c r="M12" i="141"/>
  <c r="L12" i="141"/>
  <c r="N12" i="141" s="1"/>
  <c r="K12" i="141"/>
  <c r="I12" i="141"/>
  <c r="G12" i="141"/>
  <c r="E12" i="141"/>
  <c r="M11" i="141"/>
  <c r="M38" i="141"/>
  <c r="L11" i="141"/>
  <c r="K11" i="141"/>
  <c r="D36" i="171"/>
  <c r="G34" i="171"/>
  <c r="D18" i="206"/>
  <c r="E37" i="28"/>
  <c r="H37" i="28"/>
  <c r="E49" i="25"/>
  <c r="E37" i="25"/>
  <c r="R49" i="24"/>
  <c r="I49" i="24"/>
  <c r="G49" i="24"/>
  <c r="J37" i="24"/>
  <c r="J125" i="24" s="1"/>
  <c r="S37" i="24"/>
  <c r="S125" i="24" s="1"/>
  <c r="E37" i="24"/>
  <c r="E125" i="24" s="1"/>
  <c r="N37" i="24"/>
  <c r="H37" i="24"/>
  <c r="R37" i="24"/>
  <c r="R125" i="24" s="1"/>
  <c r="Q37" i="24"/>
  <c r="I37" i="24"/>
  <c r="I125" i="24" s="1"/>
  <c r="E27" i="141"/>
  <c r="E31" i="141"/>
  <c r="E35" i="141"/>
  <c r="L38" i="141"/>
  <c r="G11" i="141"/>
  <c r="K13" i="141"/>
  <c r="G15" i="141"/>
  <c r="K17" i="141"/>
  <c r="G19" i="141"/>
  <c r="K21" i="141"/>
  <c r="G23" i="141"/>
  <c r="K25" i="141"/>
  <c r="G27" i="141"/>
  <c r="K29" i="141"/>
  <c r="G31" i="141"/>
  <c r="K33" i="141"/>
  <c r="G35" i="141"/>
  <c r="K37" i="141"/>
  <c r="E13" i="141"/>
  <c r="N15" i="141"/>
  <c r="I19" i="141"/>
  <c r="N19" i="141"/>
  <c r="I23" i="141"/>
  <c r="N23" i="141"/>
  <c r="I27" i="141"/>
  <c r="N27" i="141"/>
  <c r="I31" i="141"/>
  <c r="N31" i="141"/>
  <c r="I35" i="141"/>
  <c r="N35" i="141"/>
  <c r="E11" i="141"/>
  <c r="E15" i="141"/>
  <c r="E19" i="141"/>
  <c r="E23" i="141"/>
  <c r="I11" i="141"/>
  <c r="N11" i="141"/>
  <c r="I15" i="141"/>
  <c r="E17" i="141"/>
  <c r="F20" i="181"/>
  <c r="E20" i="181"/>
  <c r="G9" i="181"/>
  <c r="G19" i="181"/>
  <c r="G18" i="181"/>
  <c r="G17" i="181"/>
  <c r="G16" i="181"/>
  <c r="G15" i="181"/>
  <c r="G14" i="181"/>
  <c r="G13" i="181"/>
  <c r="G12" i="181"/>
  <c r="G11" i="181"/>
  <c r="G10" i="181"/>
  <c r="K21" i="180"/>
  <c r="J21" i="180"/>
  <c r="H21" i="180"/>
  <c r="G21" i="180"/>
  <c r="E21" i="180"/>
  <c r="D21" i="180"/>
  <c r="P21" i="180"/>
  <c r="C40" i="230"/>
  <c r="P20" i="180"/>
  <c r="M20" i="180"/>
  <c r="P19" i="180"/>
  <c r="M19" i="180"/>
  <c r="P18" i="180"/>
  <c r="M18" i="180"/>
  <c r="P17" i="180"/>
  <c r="M17" i="180"/>
  <c r="P16" i="180"/>
  <c r="M16" i="180"/>
  <c r="P15" i="180"/>
  <c r="M15" i="180"/>
  <c r="P14" i="180"/>
  <c r="M14" i="180"/>
  <c r="P13" i="180"/>
  <c r="M13" i="180"/>
  <c r="P12" i="180"/>
  <c r="M12" i="180"/>
  <c r="P11" i="180"/>
  <c r="M11" i="180"/>
  <c r="P10" i="180"/>
  <c r="M10" i="180"/>
  <c r="L20" i="180"/>
  <c r="L19" i="180"/>
  <c r="L18" i="180"/>
  <c r="L17" i="180"/>
  <c r="L16" i="180"/>
  <c r="L15" i="180"/>
  <c r="L14" i="180"/>
  <c r="L13" i="180"/>
  <c r="L12" i="180"/>
  <c r="L11" i="180"/>
  <c r="L10" i="180"/>
  <c r="L21" i="180"/>
  <c r="I20" i="180"/>
  <c r="I19" i="180"/>
  <c r="I18" i="180"/>
  <c r="I17" i="180"/>
  <c r="I16" i="180"/>
  <c r="I15" i="180"/>
  <c r="I14" i="180"/>
  <c r="I13" i="180"/>
  <c r="I12" i="180"/>
  <c r="I11" i="180"/>
  <c r="I10" i="180"/>
  <c r="I21" i="180"/>
  <c r="F20" i="180"/>
  <c r="D19" i="181" s="1"/>
  <c r="F19" i="180"/>
  <c r="R19" i="180"/>
  <c r="F18" i="180"/>
  <c r="F17" i="180"/>
  <c r="D16" i="181" s="1"/>
  <c r="H16" i="181" s="1"/>
  <c r="F16" i="180"/>
  <c r="D15" i="181" s="1"/>
  <c r="F15" i="180"/>
  <c r="R15" i="180"/>
  <c r="F14" i="180"/>
  <c r="D13" i="181" s="1"/>
  <c r="F13" i="180"/>
  <c r="F12" i="180"/>
  <c r="D11" i="181" s="1"/>
  <c r="F11" i="180"/>
  <c r="D10" i="181" s="1"/>
  <c r="R11" i="180"/>
  <c r="F10" i="180"/>
  <c r="D9" i="181" s="1"/>
  <c r="F21" i="180"/>
  <c r="I40" i="165"/>
  <c r="I39" i="165"/>
  <c r="I38" i="165"/>
  <c r="I36" i="165"/>
  <c r="I35" i="165"/>
  <c r="I33" i="165"/>
  <c r="I31" i="165"/>
  <c r="I30" i="165"/>
  <c r="I28" i="165"/>
  <c r="I27" i="165"/>
  <c r="I26" i="165"/>
  <c r="I25" i="165"/>
  <c r="I18" i="165"/>
  <c r="I17" i="165"/>
  <c r="I16" i="165"/>
  <c r="I15" i="165"/>
  <c r="I14" i="165"/>
  <c r="I12" i="165"/>
  <c r="I11" i="165"/>
  <c r="J141" i="137"/>
  <c r="J10" i="137"/>
  <c r="I141" i="137"/>
  <c r="I10" i="137"/>
  <c r="G141" i="137"/>
  <c r="G10" i="137" s="1"/>
  <c r="G12" i="137" s="1"/>
  <c r="D38" i="230" s="1"/>
  <c r="F141" i="137"/>
  <c r="F10" i="137"/>
  <c r="F12" i="137"/>
  <c r="C38" i="230"/>
  <c r="K138" i="137"/>
  <c r="H138" i="137"/>
  <c r="K137" i="137"/>
  <c r="H137" i="137"/>
  <c r="K136" i="137"/>
  <c r="H136" i="137"/>
  <c r="K135" i="137"/>
  <c r="H135" i="137"/>
  <c r="K133" i="137"/>
  <c r="H133" i="137"/>
  <c r="K132" i="137"/>
  <c r="H132" i="137"/>
  <c r="K131" i="137"/>
  <c r="H131" i="137"/>
  <c r="K130" i="137"/>
  <c r="H130" i="137"/>
  <c r="K116" i="137"/>
  <c r="H141" i="137"/>
  <c r="K115" i="137"/>
  <c r="H110" i="137"/>
  <c r="H109" i="137"/>
  <c r="H108" i="137"/>
  <c r="K107" i="137"/>
  <c r="H107" i="137"/>
  <c r="H105" i="137"/>
  <c r="H104" i="137"/>
  <c r="H103" i="137"/>
  <c r="K102" i="137"/>
  <c r="H102" i="137"/>
  <c r="H100" i="137"/>
  <c r="H99" i="137"/>
  <c r="H98" i="137"/>
  <c r="K97" i="137"/>
  <c r="K112" i="137" s="1"/>
  <c r="H97" i="137"/>
  <c r="K37" i="24"/>
  <c r="T37" i="24"/>
  <c r="L39" i="141"/>
  <c r="E50" i="230"/>
  <c r="G38" i="141"/>
  <c r="N38" i="141"/>
  <c r="K38" i="141"/>
  <c r="I38" i="141"/>
  <c r="E38" i="141"/>
  <c r="H9" i="181"/>
  <c r="I13" i="181"/>
  <c r="I9" i="181"/>
  <c r="J9" i="181"/>
  <c r="D11" i="77"/>
  <c r="C11" i="77"/>
  <c r="E11" i="77"/>
  <c r="C23" i="230"/>
  <c r="C28" i="51"/>
  <c r="C11" i="137"/>
  <c r="D28" i="51"/>
  <c r="D11" i="137"/>
  <c r="D12" i="137"/>
  <c r="D37" i="230"/>
  <c r="F26" i="51"/>
  <c r="E26" i="51"/>
  <c r="F25" i="51"/>
  <c r="E25" i="51"/>
  <c r="F24" i="51"/>
  <c r="E24" i="51"/>
  <c r="F23" i="51"/>
  <c r="E23" i="51"/>
  <c r="F22" i="51"/>
  <c r="E22" i="51"/>
  <c r="F21" i="51"/>
  <c r="E21" i="51"/>
  <c r="F20" i="51"/>
  <c r="E20" i="51"/>
  <c r="F19" i="51"/>
  <c r="E19" i="51"/>
  <c r="F18" i="51"/>
  <c r="E18" i="51"/>
  <c r="F17" i="51"/>
  <c r="E17" i="51"/>
  <c r="F16" i="51"/>
  <c r="E16" i="51"/>
  <c r="F15" i="51"/>
  <c r="E15" i="51"/>
  <c r="F14" i="51"/>
  <c r="E14" i="51"/>
  <c r="F13" i="51"/>
  <c r="E13" i="51"/>
  <c r="F12" i="51"/>
  <c r="E12" i="51"/>
  <c r="F11" i="51"/>
  <c r="E11" i="51"/>
  <c r="D30" i="49"/>
  <c r="E30" i="49"/>
  <c r="F30" i="49"/>
  <c r="G30" i="49"/>
  <c r="H30" i="49"/>
  <c r="I30" i="49" s="1"/>
  <c r="E11" i="230" s="1"/>
  <c r="C30" i="49"/>
  <c r="J13" i="49"/>
  <c r="J14" i="49"/>
  <c r="J15" i="49"/>
  <c r="J16" i="49"/>
  <c r="J17" i="49"/>
  <c r="J18" i="49"/>
  <c r="J19" i="49"/>
  <c r="J20" i="49"/>
  <c r="J21" i="49"/>
  <c r="J22" i="49"/>
  <c r="J23" i="49"/>
  <c r="J24" i="49"/>
  <c r="J25" i="49"/>
  <c r="J26" i="49"/>
  <c r="J27" i="49"/>
  <c r="J28" i="49"/>
  <c r="J29" i="49"/>
  <c r="J12" i="49"/>
  <c r="I13" i="49"/>
  <c r="I14" i="49"/>
  <c r="I15" i="49"/>
  <c r="I16" i="49"/>
  <c r="I17" i="49"/>
  <c r="I18" i="49"/>
  <c r="I19" i="49"/>
  <c r="I20" i="49"/>
  <c r="I21" i="49"/>
  <c r="I22" i="49"/>
  <c r="I23" i="49"/>
  <c r="I24" i="49"/>
  <c r="I25" i="49"/>
  <c r="I26" i="49"/>
  <c r="I27" i="49"/>
  <c r="I28" i="49"/>
  <c r="I29" i="49"/>
  <c r="I12" i="49"/>
  <c r="J30" i="49"/>
  <c r="E12" i="230"/>
  <c r="A31" i="175"/>
  <c r="B31" i="175"/>
  <c r="C31" i="175"/>
  <c r="F31" i="175"/>
  <c r="H31" i="175"/>
  <c r="K31" i="175"/>
  <c r="M31" i="175"/>
  <c r="O31" i="175"/>
  <c r="P31" i="175"/>
  <c r="Q31" i="175"/>
  <c r="T31" i="175"/>
  <c r="V31" i="175"/>
  <c r="X31" i="175"/>
  <c r="Y31" i="175"/>
  <c r="A32" i="175"/>
  <c r="C32" i="175"/>
  <c r="F32" i="175"/>
  <c r="H32" i="175"/>
  <c r="K32" i="175"/>
  <c r="M32" i="175"/>
  <c r="O32" i="175"/>
  <c r="P32" i="175"/>
  <c r="T32" i="175"/>
  <c r="V32" i="175"/>
  <c r="X32" i="175"/>
  <c r="Y32" i="175"/>
  <c r="Z32" i="175"/>
  <c r="A33" i="175"/>
  <c r="B33" i="175"/>
  <c r="C33" i="175"/>
  <c r="F33" i="175"/>
  <c r="H33" i="175"/>
  <c r="K33" i="175"/>
  <c r="M33" i="175"/>
  <c r="O33" i="175"/>
  <c r="P33" i="175"/>
  <c r="Q33" i="175"/>
  <c r="T33" i="175"/>
  <c r="V33" i="175"/>
  <c r="X33" i="175"/>
  <c r="Y33" i="175"/>
  <c r="A34" i="175"/>
  <c r="C34" i="175"/>
  <c r="F34" i="175"/>
  <c r="H34" i="175"/>
  <c r="K34" i="175"/>
  <c r="M34" i="175"/>
  <c r="O34" i="175"/>
  <c r="P34" i="175"/>
  <c r="T34" i="175"/>
  <c r="V34" i="175"/>
  <c r="X34" i="175"/>
  <c r="Y34" i="175"/>
  <c r="Z34" i="175" s="1"/>
  <c r="A35" i="175"/>
  <c r="B35" i="175"/>
  <c r="C35" i="175"/>
  <c r="F35" i="175"/>
  <c r="H35" i="175"/>
  <c r="K35" i="175"/>
  <c r="M35" i="175"/>
  <c r="O35" i="175"/>
  <c r="P35" i="175"/>
  <c r="Q35" i="175"/>
  <c r="T35" i="175"/>
  <c r="V35" i="175"/>
  <c r="X35" i="175"/>
  <c r="Y35" i="175"/>
  <c r="Z35" i="175"/>
  <c r="A36" i="175"/>
  <c r="B36" i="175"/>
  <c r="C36" i="175"/>
  <c r="F36" i="175"/>
  <c r="H36" i="175"/>
  <c r="K36" i="175"/>
  <c r="M36" i="175"/>
  <c r="O36" i="175"/>
  <c r="P36" i="175"/>
  <c r="Q36" i="175"/>
  <c r="T36" i="175"/>
  <c r="V36" i="175"/>
  <c r="X36" i="175"/>
  <c r="Y36" i="175"/>
  <c r="Z36" i="175"/>
  <c r="A37" i="175"/>
  <c r="B37" i="175"/>
  <c r="C37" i="175"/>
  <c r="F37" i="175"/>
  <c r="H37" i="175"/>
  <c r="K37" i="175"/>
  <c r="M37" i="175"/>
  <c r="O37" i="175"/>
  <c r="P37" i="175"/>
  <c r="Q37" i="175"/>
  <c r="T37" i="175"/>
  <c r="V37" i="175"/>
  <c r="X37" i="175"/>
  <c r="Y37" i="175"/>
  <c r="A30" i="43"/>
  <c r="B30" i="43"/>
  <c r="C30" i="43"/>
  <c r="F30" i="43"/>
  <c r="I30" i="43"/>
  <c r="A31" i="43"/>
  <c r="C31" i="43"/>
  <c r="F31" i="43"/>
  <c r="I31" i="43"/>
  <c r="A32" i="43"/>
  <c r="B32" i="43"/>
  <c r="C32" i="43"/>
  <c r="F32" i="43"/>
  <c r="I32" i="43"/>
  <c r="A33" i="43"/>
  <c r="C33" i="43"/>
  <c r="F33" i="43"/>
  <c r="I33" i="43"/>
  <c r="A34" i="43"/>
  <c r="B34" i="43"/>
  <c r="C34" i="43"/>
  <c r="F34" i="43"/>
  <c r="I34" i="43"/>
  <c r="A35" i="43"/>
  <c r="B35" i="43"/>
  <c r="C35" i="43"/>
  <c r="F35" i="43"/>
  <c r="I35" i="43"/>
  <c r="A36" i="43"/>
  <c r="B36" i="43"/>
  <c r="C36" i="43"/>
  <c r="F36" i="43"/>
  <c r="I36" i="43"/>
  <c r="A31" i="183"/>
  <c r="B31" i="183"/>
  <c r="C31" i="183"/>
  <c r="F31" i="183"/>
  <c r="I31" i="183"/>
  <c r="L31" i="183"/>
  <c r="R31" i="183"/>
  <c r="U31" i="183"/>
  <c r="X31" i="183"/>
  <c r="A32" i="183"/>
  <c r="C32" i="183"/>
  <c r="F32" i="183"/>
  <c r="I32" i="183"/>
  <c r="L32" i="183"/>
  <c r="O32" i="183"/>
  <c r="R32" i="183"/>
  <c r="U32" i="183"/>
  <c r="X32" i="183"/>
  <c r="A33" i="183"/>
  <c r="B33" i="183"/>
  <c r="C33" i="183"/>
  <c r="F33" i="183"/>
  <c r="I33" i="183"/>
  <c r="L33" i="183"/>
  <c r="O33" i="183"/>
  <c r="R33" i="183"/>
  <c r="U33" i="183"/>
  <c r="X33" i="183"/>
  <c r="A34" i="183"/>
  <c r="C34" i="183"/>
  <c r="F34" i="183"/>
  <c r="I34" i="183"/>
  <c r="L34" i="183"/>
  <c r="O34" i="183"/>
  <c r="R34" i="183"/>
  <c r="U34" i="183"/>
  <c r="X34" i="183"/>
  <c r="A35" i="183"/>
  <c r="B35" i="183"/>
  <c r="C35" i="183"/>
  <c r="F35" i="183"/>
  <c r="I35" i="183"/>
  <c r="L35" i="183"/>
  <c r="R35" i="183"/>
  <c r="U35" i="183"/>
  <c r="X35" i="183"/>
  <c r="A36" i="183"/>
  <c r="B36" i="183"/>
  <c r="C36" i="183"/>
  <c r="F36" i="183"/>
  <c r="I36" i="183"/>
  <c r="L36" i="183"/>
  <c r="O36" i="183"/>
  <c r="R36" i="183"/>
  <c r="U36" i="183"/>
  <c r="X36" i="183"/>
  <c r="A37" i="183"/>
  <c r="B37" i="183"/>
  <c r="C37" i="183"/>
  <c r="F37" i="183"/>
  <c r="I37" i="183"/>
  <c r="L37" i="183"/>
  <c r="O37" i="183"/>
  <c r="R37" i="183"/>
  <c r="U37" i="183"/>
  <c r="X37" i="183"/>
  <c r="A30" i="101"/>
  <c r="B30" i="101"/>
  <c r="C30" i="101"/>
  <c r="F30" i="101"/>
  <c r="I30" i="101"/>
  <c r="L30" i="101"/>
  <c r="A31" i="101"/>
  <c r="C31" i="101"/>
  <c r="F31" i="101"/>
  <c r="I31" i="101"/>
  <c r="L31" i="101"/>
  <c r="A32" i="101"/>
  <c r="B32" i="101"/>
  <c r="C32" i="101"/>
  <c r="F32" i="101"/>
  <c r="I32" i="101"/>
  <c r="L32" i="101"/>
  <c r="A33" i="101"/>
  <c r="C33" i="101"/>
  <c r="F33" i="101"/>
  <c r="I33" i="101"/>
  <c r="L33" i="101"/>
  <c r="A34" i="101"/>
  <c r="B34" i="101"/>
  <c r="C34" i="101"/>
  <c r="F34" i="101"/>
  <c r="I34" i="101"/>
  <c r="L34" i="101"/>
  <c r="A35" i="101"/>
  <c r="B35" i="101"/>
  <c r="C35" i="101"/>
  <c r="F35" i="101"/>
  <c r="I35" i="101"/>
  <c r="L35" i="101"/>
  <c r="A36" i="101"/>
  <c r="B36" i="101"/>
  <c r="C36" i="101"/>
  <c r="F36" i="101"/>
  <c r="I36" i="101"/>
  <c r="L36" i="101"/>
  <c r="A32" i="7"/>
  <c r="B32" i="7"/>
  <c r="C32" i="7"/>
  <c r="L32" i="7"/>
  <c r="J32" i="7"/>
  <c r="K32" i="7"/>
  <c r="A33" i="7"/>
  <c r="C33" i="7"/>
  <c r="L33" i="7"/>
  <c r="J33" i="7"/>
  <c r="K33" i="7"/>
  <c r="A34" i="7"/>
  <c r="B34" i="7"/>
  <c r="C34" i="7"/>
  <c r="L34" i="7"/>
  <c r="J34" i="7"/>
  <c r="K34" i="7"/>
  <c r="A35" i="7"/>
  <c r="C35" i="7"/>
  <c r="L35" i="7"/>
  <c r="J35" i="7"/>
  <c r="K35" i="7"/>
  <c r="A36" i="7"/>
  <c r="B36" i="7"/>
  <c r="C36" i="7"/>
  <c r="L36" i="7"/>
  <c r="J36" i="7"/>
  <c r="K36" i="7"/>
  <c r="A37" i="7"/>
  <c r="B37" i="7"/>
  <c r="C37" i="7"/>
  <c r="L37" i="7"/>
  <c r="J37" i="7"/>
  <c r="K37" i="7"/>
  <c r="A38" i="7"/>
  <c r="B38" i="7"/>
  <c r="C38" i="7"/>
  <c r="L38" i="7"/>
  <c r="J38" i="7"/>
  <c r="K38" i="7"/>
  <c r="A37" i="220"/>
  <c r="B37" i="220"/>
  <c r="C37" i="220"/>
  <c r="J37" i="220"/>
  <c r="K37" i="220"/>
  <c r="L37" i="220"/>
  <c r="A31" i="220"/>
  <c r="B31" i="220"/>
  <c r="C31" i="220"/>
  <c r="J31" i="220"/>
  <c r="K31" i="220"/>
  <c r="L31" i="220"/>
  <c r="A32" i="220"/>
  <c r="C32" i="220"/>
  <c r="J32" i="220"/>
  <c r="K32" i="220"/>
  <c r="L32" i="220"/>
  <c r="A33" i="220"/>
  <c r="B33" i="220"/>
  <c r="C33" i="220"/>
  <c r="J33" i="220"/>
  <c r="K33" i="220"/>
  <c r="A34" i="220"/>
  <c r="C34" i="220"/>
  <c r="J34" i="220"/>
  <c r="K34" i="220"/>
  <c r="L34" i="220"/>
  <c r="A35" i="220"/>
  <c r="B35" i="220"/>
  <c r="C35" i="220"/>
  <c r="J35" i="220"/>
  <c r="K35" i="220"/>
  <c r="L35" i="220"/>
  <c r="A36" i="220"/>
  <c r="B36" i="220"/>
  <c r="C36" i="220"/>
  <c r="J36" i="220"/>
  <c r="K36" i="220"/>
  <c r="L36" i="220"/>
  <c r="A37" i="170"/>
  <c r="B37" i="170"/>
  <c r="C37" i="170"/>
  <c r="F37" i="170"/>
  <c r="I37" i="170"/>
  <c r="J37" i="170"/>
  <c r="K37" i="170"/>
  <c r="L37" i="170"/>
  <c r="A31" i="170"/>
  <c r="B31" i="170"/>
  <c r="C31" i="170"/>
  <c r="F31" i="170"/>
  <c r="I31" i="170"/>
  <c r="J31" i="170"/>
  <c r="K31" i="170"/>
  <c r="L31" i="170"/>
  <c r="A32" i="170"/>
  <c r="C32" i="170"/>
  <c r="F32" i="170"/>
  <c r="I32" i="170"/>
  <c r="J32" i="170"/>
  <c r="K32" i="170"/>
  <c r="L32" i="170"/>
  <c r="A33" i="170"/>
  <c r="B33" i="170"/>
  <c r="C33" i="170"/>
  <c r="F33" i="170"/>
  <c r="I33" i="170"/>
  <c r="J33" i="170"/>
  <c r="K33" i="170"/>
  <c r="L33" i="170"/>
  <c r="A34" i="170"/>
  <c r="C34" i="170"/>
  <c r="F34" i="170"/>
  <c r="I34" i="170"/>
  <c r="J34" i="170"/>
  <c r="K34" i="170"/>
  <c r="L34" i="170" s="1"/>
  <c r="A35" i="170"/>
  <c r="B35" i="170"/>
  <c r="C35" i="170"/>
  <c r="F35" i="170"/>
  <c r="I35" i="170"/>
  <c r="J35" i="170"/>
  <c r="K35" i="170"/>
  <c r="A36" i="170"/>
  <c r="B36" i="170"/>
  <c r="C36" i="170"/>
  <c r="F36" i="170"/>
  <c r="I36" i="170"/>
  <c r="J36" i="170"/>
  <c r="K36" i="170"/>
  <c r="A33" i="225"/>
  <c r="B33" i="225"/>
  <c r="C33" i="225"/>
  <c r="F33" i="225"/>
  <c r="H33" i="225"/>
  <c r="J33" i="225"/>
  <c r="K33" i="225"/>
  <c r="N33" i="225"/>
  <c r="P33" i="225"/>
  <c r="Q33" i="225"/>
  <c r="R33" i="225"/>
  <c r="A34" i="225"/>
  <c r="C34" i="225"/>
  <c r="F34" i="225"/>
  <c r="H34" i="225"/>
  <c r="J34" i="225"/>
  <c r="K34" i="225"/>
  <c r="L34" i="225"/>
  <c r="N34" i="225"/>
  <c r="P34" i="225"/>
  <c r="Q34" i="225"/>
  <c r="R34" i="225"/>
  <c r="A35" i="225"/>
  <c r="B35" i="225"/>
  <c r="C35" i="225"/>
  <c r="F35" i="225"/>
  <c r="H35" i="225"/>
  <c r="J35" i="225"/>
  <c r="K35" i="225"/>
  <c r="L35" i="225"/>
  <c r="N35" i="225"/>
  <c r="P35" i="225"/>
  <c r="Q35" i="225"/>
  <c r="A36" i="225"/>
  <c r="C36" i="225"/>
  <c r="F36" i="225"/>
  <c r="H36" i="225"/>
  <c r="J36" i="225"/>
  <c r="K36" i="225"/>
  <c r="L36" i="225"/>
  <c r="N36" i="225"/>
  <c r="P36" i="225"/>
  <c r="Q36" i="225"/>
  <c r="R36" i="225"/>
  <c r="A37" i="225"/>
  <c r="B37" i="225"/>
  <c r="C37" i="225"/>
  <c r="F37" i="225"/>
  <c r="H37" i="225"/>
  <c r="J37" i="225"/>
  <c r="K37" i="225"/>
  <c r="L37" i="225"/>
  <c r="N37" i="225"/>
  <c r="P37" i="225"/>
  <c r="Q37" i="225"/>
  <c r="R37" i="225"/>
  <c r="A38" i="225"/>
  <c r="B38" i="225"/>
  <c r="C38" i="225"/>
  <c r="F38" i="225"/>
  <c r="H38" i="225"/>
  <c r="J38" i="225"/>
  <c r="K38" i="225"/>
  <c r="L38" i="225"/>
  <c r="N38" i="225"/>
  <c r="P38" i="225"/>
  <c r="Q38" i="225"/>
  <c r="R38" i="225"/>
  <c r="A39" i="225"/>
  <c r="B39" i="225"/>
  <c r="C39" i="225"/>
  <c r="F39" i="225"/>
  <c r="H39" i="225"/>
  <c r="J39" i="225"/>
  <c r="K39" i="225"/>
  <c r="L39" i="225"/>
  <c r="N39" i="225"/>
  <c r="P39" i="225"/>
  <c r="Q39" i="225"/>
  <c r="R39" i="225"/>
  <c r="A32" i="208"/>
  <c r="B32" i="208"/>
  <c r="C32" i="208"/>
  <c r="F32" i="208"/>
  <c r="J32" i="208"/>
  <c r="K32" i="208"/>
  <c r="P32" i="208"/>
  <c r="Q32" i="208"/>
  <c r="V32" i="208"/>
  <c r="W32" i="208"/>
  <c r="AB32" i="208"/>
  <c r="AC32" i="208"/>
  <c r="AD32" i="208"/>
  <c r="A33" i="208"/>
  <c r="C33" i="208"/>
  <c r="F33" i="208"/>
  <c r="H33" i="208"/>
  <c r="J33" i="208"/>
  <c r="K33" i="208"/>
  <c r="L33" i="208"/>
  <c r="N33" i="208"/>
  <c r="P33" i="208"/>
  <c r="Q33" i="208"/>
  <c r="R33" i="208"/>
  <c r="T33" i="208"/>
  <c r="V33" i="208"/>
  <c r="W33" i="208"/>
  <c r="X33" i="208"/>
  <c r="AB33" i="208"/>
  <c r="AC33" i="208"/>
  <c r="AD33" i="208"/>
  <c r="A34" i="208"/>
  <c r="B34" i="208"/>
  <c r="C34" i="208"/>
  <c r="P34" i="208"/>
  <c r="J34" i="208"/>
  <c r="K34" i="208"/>
  <c r="Q34" i="208"/>
  <c r="V34" i="208"/>
  <c r="W34" i="208"/>
  <c r="AC34" i="208"/>
  <c r="A35" i="208"/>
  <c r="C35" i="208"/>
  <c r="F35" i="208"/>
  <c r="J35" i="208"/>
  <c r="K35" i="208"/>
  <c r="Q35" i="208"/>
  <c r="W35" i="208"/>
  <c r="X35" i="208"/>
  <c r="AC35" i="208"/>
  <c r="AD35" i="208"/>
  <c r="A36" i="208"/>
  <c r="B36" i="208"/>
  <c r="C36" i="208"/>
  <c r="F36" i="208"/>
  <c r="J36" i="208"/>
  <c r="K36" i="208"/>
  <c r="L36" i="208"/>
  <c r="P36" i="208"/>
  <c r="Q36" i="208"/>
  <c r="R36" i="208"/>
  <c r="W36" i="208"/>
  <c r="X36" i="208"/>
  <c r="AB36" i="208"/>
  <c r="AC36" i="208"/>
  <c r="AD36" i="208"/>
  <c r="A37" i="208"/>
  <c r="B37" i="208"/>
  <c r="C37" i="208"/>
  <c r="T37" i="208"/>
  <c r="J37" i="208"/>
  <c r="F37" i="208"/>
  <c r="H37" i="208"/>
  <c r="K37" i="208"/>
  <c r="L37" i="208"/>
  <c r="N37" i="208"/>
  <c r="Q37" i="208"/>
  <c r="R37" i="208"/>
  <c r="V37" i="208"/>
  <c r="W37" i="208"/>
  <c r="X37" i="208"/>
  <c r="Z37" i="208"/>
  <c r="AC37" i="208"/>
  <c r="AD37" i="208"/>
  <c r="A38" i="208"/>
  <c r="B38" i="208"/>
  <c r="C38" i="208"/>
  <c r="F38" i="208"/>
  <c r="J38" i="208"/>
  <c r="K38" i="208"/>
  <c r="P38" i="208"/>
  <c r="Q38" i="208"/>
  <c r="R38" i="208"/>
  <c r="V38" i="208"/>
  <c r="W38" i="208"/>
  <c r="AC38" i="208"/>
  <c r="A38" i="207"/>
  <c r="B38" i="207"/>
  <c r="C38" i="207"/>
  <c r="F38" i="207"/>
  <c r="J38" i="207"/>
  <c r="K38" i="207"/>
  <c r="L38" i="207"/>
  <c r="P38" i="207"/>
  <c r="Q38" i="207"/>
  <c r="V38" i="207"/>
  <c r="W38" i="207"/>
  <c r="X38" i="207"/>
  <c r="A39" i="207"/>
  <c r="B39" i="207"/>
  <c r="C39" i="207"/>
  <c r="F39" i="207"/>
  <c r="H39" i="207"/>
  <c r="J39" i="207"/>
  <c r="K39" i="207"/>
  <c r="N39" i="207"/>
  <c r="P39" i="207"/>
  <c r="Q39" i="207"/>
  <c r="R39" i="207" s="1"/>
  <c r="T39" i="207"/>
  <c r="V39" i="207"/>
  <c r="W39" i="207"/>
  <c r="A33" i="207"/>
  <c r="B33" i="207"/>
  <c r="C33" i="207"/>
  <c r="F33" i="207"/>
  <c r="J33" i="207"/>
  <c r="K33" i="207"/>
  <c r="L33" i="207"/>
  <c r="P33" i="207"/>
  <c r="Q33" i="207"/>
  <c r="V33" i="207"/>
  <c r="W33" i="207"/>
  <c r="A34" i="207"/>
  <c r="C34" i="207"/>
  <c r="F34" i="207"/>
  <c r="H34" i="207"/>
  <c r="K34" i="207"/>
  <c r="L34" i="207"/>
  <c r="N34" i="207"/>
  <c r="Q34" i="207"/>
  <c r="T34" i="207"/>
  <c r="W34" i="207"/>
  <c r="X34" i="207"/>
  <c r="A35" i="207"/>
  <c r="B35" i="207"/>
  <c r="C35" i="207"/>
  <c r="J35" i="207"/>
  <c r="K35" i="207"/>
  <c r="Q35" i="207"/>
  <c r="W35" i="207"/>
  <c r="A36" i="207"/>
  <c r="C36" i="207"/>
  <c r="H36" i="207"/>
  <c r="F36" i="207"/>
  <c r="J36" i="207"/>
  <c r="K36" i="207"/>
  <c r="P36" i="207"/>
  <c r="Q36" i="207"/>
  <c r="T36" i="207"/>
  <c r="V36" i="207"/>
  <c r="W36" i="207"/>
  <c r="A37" i="207"/>
  <c r="B37" i="207"/>
  <c r="C37" i="207"/>
  <c r="F37" i="207"/>
  <c r="J37" i="207"/>
  <c r="K37" i="207"/>
  <c r="L37" i="207"/>
  <c r="P37" i="207"/>
  <c r="Q37" i="207"/>
  <c r="V37" i="207"/>
  <c r="W37" i="207"/>
  <c r="X37" i="207"/>
  <c r="A37" i="69"/>
  <c r="B37" i="69"/>
  <c r="C37" i="69"/>
  <c r="F37" i="69"/>
  <c r="A31" i="69"/>
  <c r="B31" i="69"/>
  <c r="C31" i="69"/>
  <c r="F31" i="69"/>
  <c r="A32" i="69"/>
  <c r="C32" i="69"/>
  <c r="F32" i="69"/>
  <c r="A33" i="69"/>
  <c r="B33" i="69"/>
  <c r="C33" i="69"/>
  <c r="F33" i="69"/>
  <c r="A34" i="69"/>
  <c r="C34" i="69"/>
  <c r="F34" i="69"/>
  <c r="A35" i="69"/>
  <c r="B35" i="69"/>
  <c r="C35" i="69"/>
  <c r="F35" i="69"/>
  <c r="A36" i="69"/>
  <c r="B36" i="69"/>
  <c r="C36" i="69"/>
  <c r="F36" i="69"/>
  <c r="A37" i="182"/>
  <c r="B37" i="182"/>
  <c r="C37" i="182"/>
  <c r="J37" i="182"/>
  <c r="K37" i="182"/>
  <c r="L37" i="182"/>
  <c r="A31" i="182"/>
  <c r="B31" i="182"/>
  <c r="C31" i="182"/>
  <c r="J31" i="182"/>
  <c r="K31" i="182"/>
  <c r="A32" i="182"/>
  <c r="C32" i="182"/>
  <c r="J32" i="182"/>
  <c r="K32" i="182"/>
  <c r="L32" i="182"/>
  <c r="A33" i="182"/>
  <c r="B33" i="182"/>
  <c r="C33" i="182"/>
  <c r="J33" i="182"/>
  <c r="K33" i="182"/>
  <c r="L33" i="182"/>
  <c r="A34" i="182"/>
  <c r="C34" i="182"/>
  <c r="J34" i="182"/>
  <c r="K34" i="182"/>
  <c r="L34" i="182"/>
  <c r="A35" i="182"/>
  <c r="B35" i="182"/>
  <c r="C35" i="182"/>
  <c r="J35" i="182"/>
  <c r="K35" i="182"/>
  <c r="L35" i="182"/>
  <c r="A36" i="182"/>
  <c r="B36" i="182"/>
  <c r="C36" i="182"/>
  <c r="J36" i="182"/>
  <c r="K36" i="182"/>
  <c r="L36" i="182"/>
  <c r="F31" i="38"/>
  <c r="I31" i="38"/>
  <c r="F32" i="38"/>
  <c r="I32" i="38"/>
  <c r="F33" i="38"/>
  <c r="I33" i="38"/>
  <c r="F34" i="38"/>
  <c r="I34" i="38"/>
  <c r="F35" i="38"/>
  <c r="I35" i="38"/>
  <c r="F36" i="38"/>
  <c r="I36" i="38"/>
  <c r="F37" i="38"/>
  <c r="I37" i="38"/>
  <c r="C31" i="38"/>
  <c r="C32" i="38"/>
  <c r="C33" i="38"/>
  <c r="C34" i="38"/>
  <c r="C35" i="38"/>
  <c r="C36" i="38"/>
  <c r="C37" i="38"/>
  <c r="B31" i="38"/>
  <c r="B33" i="38"/>
  <c r="B35" i="38"/>
  <c r="B36" i="38"/>
  <c r="B37" i="38"/>
  <c r="A31" i="38"/>
  <c r="A32" i="38"/>
  <c r="A33" i="38"/>
  <c r="A34" i="38"/>
  <c r="A35" i="38"/>
  <c r="A36" i="38"/>
  <c r="A37" i="38"/>
  <c r="J31" i="161"/>
  <c r="H31" i="161"/>
  <c r="K31" i="161"/>
  <c r="L31" i="161"/>
  <c r="N31" i="161"/>
  <c r="Q31" i="161"/>
  <c r="R31" i="161"/>
  <c r="H32" i="161"/>
  <c r="P32" i="161"/>
  <c r="J32" i="161"/>
  <c r="K32" i="161"/>
  <c r="L32" i="161"/>
  <c r="Q32" i="161"/>
  <c r="R32" i="161"/>
  <c r="J33" i="161"/>
  <c r="K33" i="161"/>
  <c r="Q33" i="161"/>
  <c r="H34" i="161"/>
  <c r="J34" i="161"/>
  <c r="K34" i="161"/>
  <c r="L34" i="161"/>
  <c r="Q34" i="161"/>
  <c r="J35" i="161"/>
  <c r="K35" i="161"/>
  <c r="L35" i="161"/>
  <c r="N35" i="161"/>
  <c r="Q35" i="161"/>
  <c r="R35" i="161"/>
  <c r="J36" i="161"/>
  <c r="K36" i="161"/>
  <c r="L36" i="161"/>
  <c r="Q36" i="161"/>
  <c r="J37" i="161"/>
  <c r="K37" i="161"/>
  <c r="L37" i="161"/>
  <c r="Q37" i="161"/>
  <c r="R37" i="161"/>
  <c r="C31" i="161"/>
  <c r="C32" i="161"/>
  <c r="C33" i="161"/>
  <c r="C34" i="161"/>
  <c r="C35" i="161"/>
  <c r="C36" i="161"/>
  <c r="C37" i="161"/>
  <c r="B31" i="161"/>
  <c r="B33" i="161"/>
  <c r="B35" i="161"/>
  <c r="B36" i="161"/>
  <c r="B37" i="161"/>
  <c r="A31" i="161"/>
  <c r="A32" i="161"/>
  <c r="A33" i="161"/>
  <c r="A34" i="161"/>
  <c r="A35" i="161"/>
  <c r="A36" i="161"/>
  <c r="A37" i="161"/>
  <c r="F31" i="92"/>
  <c r="J31" i="92"/>
  <c r="K31" i="92"/>
  <c r="L31" i="92" s="1"/>
  <c r="N31" i="92"/>
  <c r="P31" i="92"/>
  <c r="Q31" i="92"/>
  <c r="R31" i="92"/>
  <c r="H32" i="92"/>
  <c r="J32" i="92"/>
  <c r="K32" i="92"/>
  <c r="N32" i="92"/>
  <c r="P32" i="92"/>
  <c r="Q32" i="92"/>
  <c r="F33" i="92"/>
  <c r="J33" i="92"/>
  <c r="K33" i="92"/>
  <c r="L33" i="92" s="1"/>
  <c r="N33" i="92"/>
  <c r="P33" i="92"/>
  <c r="Q33" i="92"/>
  <c r="R33" i="92"/>
  <c r="H34" i="92"/>
  <c r="J34" i="92"/>
  <c r="K34" i="92"/>
  <c r="N34" i="92"/>
  <c r="P34" i="92"/>
  <c r="Q34" i="92"/>
  <c r="R34" i="92"/>
  <c r="F35" i="92"/>
  <c r="J35" i="92"/>
  <c r="K35" i="92"/>
  <c r="L35" i="92"/>
  <c r="N35" i="92"/>
  <c r="P35" i="92"/>
  <c r="Q35" i="92"/>
  <c r="H36" i="92"/>
  <c r="J36" i="92"/>
  <c r="K36" i="92"/>
  <c r="N36" i="92"/>
  <c r="P36" i="92"/>
  <c r="Q36" i="92"/>
  <c r="J37" i="92"/>
  <c r="H37" i="92"/>
  <c r="K37" i="92"/>
  <c r="N37" i="92"/>
  <c r="P37" i="92"/>
  <c r="Q37" i="92"/>
  <c r="R37" i="92"/>
  <c r="C31" i="92"/>
  <c r="C32" i="92"/>
  <c r="C33" i="92"/>
  <c r="C34" i="92"/>
  <c r="C35" i="92"/>
  <c r="C36" i="92"/>
  <c r="C37" i="92"/>
  <c r="B31" i="92"/>
  <c r="B33" i="92"/>
  <c r="B35" i="92"/>
  <c r="B36" i="92"/>
  <c r="B37" i="92"/>
  <c r="A37" i="92"/>
  <c r="A31" i="92"/>
  <c r="A32" i="92"/>
  <c r="A33" i="92"/>
  <c r="A34" i="92"/>
  <c r="A35" i="92"/>
  <c r="A36" i="92"/>
  <c r="B22" i="215"/>
  <c r="C32" i="215"/>
  <c r="C33" i="215"/>
  <c r="C34" i="215"/>
  <c r="C35" i="215"/>
  <c r="C36" i="215"/>
  <c r="C37" i="215"/>
  <c r="C38" i="215"/>
  <c r="B32" i="215"/>
  <c r="B34" i="215"/>
  <c r="B36" i="215"/>
  <c r="B37" i="215"/>
  <c r="B38" i="215"/>
  <c r="A38" i="215"/>
  <c r="A32" i="215"/>
  <c r="A33" i="215"/>
  <c r="A34" i="215"/>
  <c r="A35" i="215"/>
  <c r="A36" i="215"/>
  <c r="A37" i="215"/>
  <c r="N32" i="126"/>
  <c r="N33" i="126"/>
  <c r="N34" i="126"/>
  <c r="N35" i="126"/>
  <c r="N36" i="126"/>
  <c r="N37" i="126"/>
  <c r="N38" i="126"/>
  <c r="M32" i="126"/>
  <c r="M33" i="126"/>
  <c r="M34" i="126"/>
  <c r="M35" i="126"/>
  <c r="M36" i="126"/>
  <c r="M37" i="126"/>
  <c r="M38" i="126"/>
  <c r="L32" i="126"/>
  <c r="L33" i="126"/>
  <c r="L34" i="126"/>
  <c r="L35" i="126"/>
  <c r="L36" i="126"/>
  <c r="L37" i="126"/>
  <c r="L38" i="126"/>
  <c r="K32" i="126"/>
  <c r="K33" i="126"/>
  <c r="K34" i="126"/>
  <c r="K35" i="126"/>
  <c r="K36" i="126"/>
  <c r="K37" i="126"/>
  <c r="K38" i="126"/>
  <c r="G32" i="126"/>
  <c r="G33" i="126"/>
  <c r="G34" i="126"/>
  <c r="G35" i="126"/>
  <c r="O35" i="126"/>
  <c r="G36" i="126"/>
  <c r="G37" i="126"/>
  <c r="G38" i="126"/>
  <c r="C32" i="126"/>
  <c r="C33" i="126"/>
  <c r="C34" i="126"/>
  <c r="C35" i="126"/>
  <c r="C36" i="126"/>
  <c r="C37" i="126"/>
  <c r="C38" i="126"/>
  <c r="B32" i="126"/>
  <c r="B34" i="126"/>
  <c r="B36" i="126"/>
  <c r="B37" i="126"/>
  <c r="B38" i="126"/>
  <c r="A32" i="126"/>
  <c r="A33" i="126"/>
  <c r="A34" i="126"/>
  <c r="A35" i="126"/>
  <c r="A36" i="126"/>
  <c r="A37" i="126"/>
  <c r="A38" i="126"/>
  <c r="R32" i="104"/>
  <c r="R33" i="104"/>
  <c r="R34" i="104"/>
  <c r="R35" i="104"/>
  <c r="R36" i="104"/>
  <c r="R37" i="104"/>
  <c r="R38" i="104"/>
  <c r="L32" i="104"/>
  <c r="Q32" i="104"/>
  <c r="L33" i="104"/>
  <c r="Q33" i="104"/>
  <c r="L34" i="104"/>
  <c r="Q34" i="104"/>
  <c r="L35" i="104"/>
  <c r="Q35" i="104"/>
  <c r="L36" i="104"/>
  <c r="Q36" i="104"/>
  <c r="L37" i="104"/>
  <c r="Q37" i="104"/>
  <c r="L38" i="104"/>
  <c r="Q38" i="104"/>
  <c r="K32" i="104"/>
  <c r="O32" i="104"/>
  <c r="K33" i="104"/>
  <c r="M33" i="104"/>
  <c r="K34" i="104"/>
  <c r="O34" i="104"/>
  <c r="K35" i="104"/>
  <c r="M35" i="104"/>
  <c r="S35" i="104"/>
  <c r="K36" i="104"/>
  <c r="M36" i="104"/>
  <c r="S36" i="104"/>
  <c r="K37" i="104"/>
  <c r="O37" i="104"/>
  <c r="K38" i="104"/>
  <c r="O38" i="104"/>
  <c r="M38" i="104"/>
  <c r="J32" i="104"/>
  <c r="J33" i="104"/>
  <c r="J34" i="104"/>
  <c r="J35" i="104"/>
  <c r="J36" i="104"/>
  <c r="J37" i="104"/>
  <c r="J38" i="104"/>
  <c r="D32" i="104"/>
  <c r="E32" i="104"/>
  <c r="G32" i="104"/>
  <c r="D33" i="104"/>
  <c r="E33" i="104"/>
  <c r="G33" i="104"/>
  <c r="D34" i="104"/>
  <c r="E34" i="104"/>
  <c r="G34" i="104"/>
  <c r="D35" i="104"/>
  <c r="E35" i="104"/>
  <c r="G35" i="104"/>
  <c r="D36" i="104"/>
  <c r="E36" i="104"/>
  <c r="G36" i="104"/>
  <c r="D37" i="104"/>
  <c r="E37" i="104"/>
  <c r="G37" i="104"/>
  <c r="D38" i="104"/>
  <c r="E38" i="104"/>
  <c r="G38" i="104"/>
  <c r="C32" i="104"/>
  <c r="C33" i="104"/>
  <c r="C34" i="104"/>
  <c r="C35" i="104"/>
  <c r="C36" i="104"/>
  <c r="C37" i="104"/>
  <c r="C38" i="104"/>
  <c r="B32" i="104"/>
  <c r="B34" i="104"/>
  <c r="B36" i="104"/>
  <c r="B37" i="104"/>
  <c r="B38" i="104"/>
  <c r="A32" i="104"/>
  <c r="A33" i="104"/>
  <c r="A34" i="104"/>
  <c r="A35" i="104"/>
  <c r="A36" i="104"/>
  <c r="A37" i="104"/>
  <c r="A38" i="104"/>
  <c r="S31" i="217"/>
  <c r="T31" i="217"/>
  <c r="S32" i="217"/>
  <c r="J32" i="217"/>
  <c r="S33" i="217"/>
  <c r="T33" i="217"/>
  <c r="S34" i="217"/>
  <c r="J34" i="217"/>
  <c r="S35" i="217"/>
  <c r="T35" i="217"/>
  <c r="S36" i="217"/>
  <c r="R36" i="217"/>
  <c r="S37" i="217"/>
  <c r="T37" i="217"/>
  <c r="R32" i="217"/>
  <c r="L32" i="217"/>
  <c r="L36" i="217"/>
  <c r="F32" i="217"/>
  <c r="C31" i="217"/>
  <c r="C32" i="217"/>
  <c r="C33" i="217"/>
  <c r="C34" i="217"/>
  <c r="C35" i="217"/>
  <c r="C36" i="217"/>
  <c r="C37" i="217"/>
  <c r="B31" i="217"/>
  <c r="B33" i="217"/>
  <c r="B35" i="217"/>
  <c r="B36" i="217"/>
  <c r="B37" i="217"/>
  <c r="A37" i="217"/>
  <c r="A31" i="217"/>
  <c r="A32" i="217"/>
  <c r="A33" i="217"/>
  <c r="A34" i="217"/>
  <c r="A35" i="217"/>
  <c r="A36" i="217"/>
  <c r="S31" i="76"/>
  <c r="P31" i="76"/>
  <c r="S32" i="76"/>
  <c r="P32" i="76"/>
  <c r="S33" i="76"/>
  <c r="R33" i="76"/>
  <c r="S34" i="76"/>
  <c r="N34" i="76"/>
  <c r="S35" i="76"/>
  <c r="R35" i="76"/>
  <c r="S36" i="76"/>
  <c r="T36" i="76"/>
  <c r="S37" i="76"/>
  <c r="L37" i="76"/>
  <c r="T31" i="76"/>
  <c r="P34" i="76"/>
  <c r="N31" i="76"/>
  <c r="L31" i="76"/>
  <c r="H34" i="76"/>
  <c r="F31" i="76"/>
  <c r="C31" i="76"/>
  <c r="C32" i="76"/>
  <c r="C33" i="76"/>
  <c r="C34" i="76"/>
  <c r="C35" i="76"/>
  <c r="C36" i="76"/>
  <c r="C37" i="76"/>
  <c r="B31" i="76"/>
  <c r="B33" i="76"/>
  <c r="B35" i="76"/>
  <c r="B36" i="76"/>
  <c r="B37" i="76"/>
  <c r="A37" i="76"/>
  <c r="A31" i="76"/>
  <c r="A32" i="76"/>
  <c r="A33" i="76"/>
  <c r="A34" i="76"/>
  <c r="A35" i="76"/>
  <c r="A36" i="76"/>
  <c r="D30" i="35"/>
  <c r="F30" i="35"/>
  <c r="D31" i="35"/>
  <c r="F31" i="35"/>
  <c r="D32" i="35"/>
  <c r="F32" i="35"/>
  <c r="D33" i="35"/>
  <c r="F33" i="35"/>
  <c r="D34" i="35"/>
  <c r="F34" i="35"/>
  <c r="D35" i="35"/>
  <c r="F35" i="35"/>
  <c r="D36" i="35"/>
  <c r="F36" i="35"/>
  <c r="C30" i="35"/>
  <c r="C31" i="35"/>
  <c r="C32" i="35"/>
  <c r="C33" i="35"/>
  <c r="C34" i="35"/>
  <c r="C35" i="35"/>
  <c r="C36" i="35"/>
  <c r="B30" i="35"/>
  <c r="B32" i="35"/>
  <c r="B34" i="35"/>
  <c r="B35" i="35"/>
  <c r="B36" i="35"/>
  <c r="A30" i="35"/>
  <c r="A31" i="35"/>
  <c r="A32" i="35"/>
  <c r="A33" i="35"/>
  <c r="A34" i="35"/>
  <c r="A35" i="35"/>
  <c r="A36" i="35"/>
  <c r="N31" i="224"/>
  <c r="N32" i="224"/>
  <c r="N33" i="224"/>
  <c r="N34" i="224"/>
  <c r="N35" i="224"/>
  <c r="N36" i="224"/>
  <c r="N37" i="224"/>
  <c r="L31" i="224"/>
  <c r="L32" i="224"/>
  <c r="L33" i="224"/>
  <c r="L34" i="224"/>
  <c r="L35" i="224"/>
  <c r="L36" i="224"/>
  <c r="L37" i="224"/>
  <c r="J31" i="224"/>
  <c r="J32" i="224"/>
  <c r="J33" i="224"/>
  <c r="J34" i="224"/>
  <c r="J35" i="224"/>
  <c r="J36" i="224"/>
  <c r="J37" i="224"/>
  <c r="H31" i="224"/>
  <c r="H32" i="224"/>
  <c r="H33" i="224"/>
  <c r="H34" i="224"/>
  <c r="H35" i="224"/>
  <c r="H36" i="224"/>
  <c r="H37" i="224"/>
  <c r="F31" i="224"/>
  <c r="F32" i="224"/>
  <c r="F33" i="224"/>
  <c r="F34" i="224"/>
  <c r="F35" i="224"/>
  <c r="F36" i="224"/>
  <c r="F37" i="224"/>
  <c r="C31" i="224"/>
  <c r="C32" i="224"/>
  <c r="C33" i="224"/>
  <c r="C34" i="224"/>
  <c r="C35" i="224"/>
  <c r="C36" i="224"/>
  <c r="C37" i="224"/>
  <c r="B31" i="224"/>
  <c r="B33" i="224"/>
  <c r="B35" i="224"/>
  <c r="B36" i="224"/>
  <c r="B37" i="224"/>
  <c r="A31" i="224"/>
  <c r="A32" i="224"/>
  <c r="A33" i="224"/>
  <c r="A34" i="224"/>
  <c r="A35" i="224"/>
  <c r="A36" i="224"/>
  <c r="A37" i="224"/>
  <c r="N31" i="189"/>
  <c r="N32" i="189"/>
  <c r="N33" i="189"/>
  <c r="N34" i="189"/>
  <c r="N35" i="189"/>
  <c r="N36" i="189"/>
  <c r="N37" i="189"/>
  <c r="L31" i="189"/>
  <c r="L32" i="189"/>
  <c r="L33" i="189"/>
  <c r="L34" i="189"/>
  <c r="L35" i="189"/>
  <c r="L36" i="189"/>
  <c r="L37" i="189"/>
  <c r="J31" i="189"/>
  <c r="J32" i="189"/>
  <c r="J33" i="189"/>
  <c r="J34" i="189"/>
  <c r="J35" i="189"/>
  <c r="J36" i="189"/>
  <c r="J37" i="189"/>
  <c r="H31" i="189"/>
  <c r="H32" i="189"/>
  <c r="H33" i="189"/>
  <c r="H34" i="189"/>
  <c r="H35" i="189"/>
  <c r="H36" i="189"/>
  <c r="H37" i="189"/>
  <c r="F31" i="189"/>
  <c r="F32" i="189"/>
  <c r="F33" i="189"/>
  <c r="F34" i="189"/>
  <c r="F35" i="189"/>
  <c r="F36" i="189"/>
  <c r="F37" i="189"/>
  <c r="C31" i="189"/>
  <c r="C32" i="189"/>
  <c r="C33" i="189"/>
  <c r="C34" i="189"/>
  <c r="C35" i="189"/>
  <c r="C36" i="189"/>
  <c r="C37" i="189"/>
  <c r="B31" i="189"/>
  <c r="B33" i="189"/>
  <c r="B35" i="189"/>
  <c r="B36" i="189"/>
  <c r="B37" i="189"/>
  <c r="A31" i="189"/>
  <c r="A32" i="189"/>
  <c r="A33" i="189"/>
  <c r="A34" i="189"/>
  <c r="A35" i="189"/>
  <c r="A36" i="189"/>
  <c r="A37" i="189"/>
  <c r="O31" i="179"/>
  <c r="O32" i="179"/>
  <c r="O33" i="179"/>
  <c r="O34" i="179"/>
  <c r="O35" i="179"/>
  <c r="O36" i="179"/>
  <c r="O37" i="179"/>
  <c r="D31" i="179"/>
  <c r="H31" i="179"/>
  <c r="D32" i="179"/>
  <c r="N32" i="179"/>
  <c r="D33" i="179"/>
  <c r="L33" i="179"/>
  <c r="D34" i="179"/>
  <c r="P34" i="179"/>
  <c r="J34" i="179"/>
  <c r="D35" i="179"/>
  <c r="P35" i="179"/>
  <c r="D36" i="179"/>
  <c r="N36" i="179"/>
  <c r="D37" i="179"/>
  <c r="L37" i="179"/>
  <c r="C31" i="179"/>
  <c r="C32" i="179"/>
  <c r="C33" i="179"/>
  <c r="C34" i="179"/>
  <c r="C35" i="179"/>
  <c r="C36" i="179"/>
  <c r="C37" i="179"/>
  <c r="B31" i="179"/>
  <c r="B33" i="179"/>
  <c r="B35" i="179"/>
  <c r="B36" i="179"/>
  <c r="B37" i="179"/>
  <c r="A36" i="179"/>
  <c r="A37" i="179"/>
  <c r="A31" i="179"/>
  <c r="A32" i="179"/>
  <c r="A33" i="179"/>
  <c r="A34" i="179"/>
  <c r="A35" i="179"/>
  <c r="A11" i="216"/>
  <c r="A12" i="216"/>
  <c r="A13" i="216"/>
  <c r="A14" i="216"/>
  <c r="A15" i="216"/>
  <c r="A16" i="216"/>
  <c r="A17" i="216"/>
  <c r="A18" i="216"/>
  <c r="A19" i="216"/>
  <c r="A20" i="216"/>
  <c r="A21" i="216"/>
  <c r="A22" i="216"/>
  <c r="A23" i="216"/>
  <c r="A24" i="216"/>
  <c r="A25" i="216"/>
  <c r="A26" i="216"/>
  <c r="A27" i="216"/>
  <c r="A28" i="216"/>
  <c r="A29" i="216"/>
  <c r="A30" i="216"/>
  <c r="A31" i="216"/>
  <c r="A32" i="216"/>
  <c r="A33" i="216"/>
  <c r="A34" i="216"/>
  <c r="A35" i="216"/>
  <c r="A36" i="216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11" i="222"/>
  <c r="A12" i="222"/>
  <c r="A13" i="222"/>
  <c r="A14" i="222"/>
  <c r="A15" i="222"/>
  <c r="A16" i="222"/>
  <c r="A17" i="222"/>
  <c r="A18" i="222"/>
  <c r="A19" i="222"/>
  <c r="A20" i="222"/>
  <c r="A21" i="222"/>
  <c r="A22" i="222"/>
  <c r="A23" i="222"/>
  <c r="A24" i="222"/>
  <c r="A25" i="222"/>
  <c r="A26" i="222"/>
  <c r="A27" i="222"/>
  <c r="A28" i="222"/>
  <c r="A29" i="222"/>
  <c r="A30" i="222"/>
  <c r="A31" i="222"/>
  <c r="A32" i="222"/>
  <c r="A33" i="222"/>
  <c r="A34" i="222"/>
  <c r="A35" i="222"/>
  <c r="A36" i="222"/>
  <c r="A13" i="98"/>
  <c r="A14" i="98"/>
  <c r="A15" i="98"/>
  <c r="A16" i="98"/>
  <c r="A17" i="98"/>
  <c r="A18" i="98"/>
  <c r="A19" i="98"/>
  <c r="A20" i="98"/>
  <c r="A21" i="98"/>
  <c r="A22" i="98"/>
  <c r="A23" i="98"/>
  <c r="A24" i="98"/>
  <c r="A25" i="98"/>
  <c r="A26" i="98"/>
  <c r="A27" i="98"/>
  <c r="A28" i="98"/>
  <c r="A29" i="98"/>
  <c r="A30" i="98"/>
  <c r="A31" i="98"/>
  <c r="A32" i="98"/>
  <c r="A33" i="98"/>
  <c r="A34" i="98"/>
  <c r="A35" i="98"/>
  <c r="A36" i="98"/>
  <c r="A37" i="98"/>
  <c r="S31" i="2"/>
  <c r="S32" i="2"/>
  <c r="S33" i="2"/>
  <c r="S34" i="2"/>
  <c r="S35" i="2"/>
  <c r="S36" i="2"/>
  <c r="S37" i="2"/>
  <c r="R31" i="2"/>
  <c r="R32" i="2"/>
  <c r="R33" i="2"/>
  <c r="R34" i="2"/>
  <c r="R35" i="2"/>
  <c r="R36" i="2"/>
  <c r="R37" i="2"/>
  <c r="Q31" i="2"/>
  <c r="Q32" i="2"/>
  <c r="Q33" i="2"/>
  <c r="Q34" i="2"/>
  <c r="Q35" i="2"/>
  <c r="Q36" i="2"/>
  <c r="Q37" i="2"/>
  <c r="P31" i="2"/>
  <c r="P32" i="2"/>
  <c r="P33" i="2"/>
  <c r="P34" i="2"/>
  <c r="P35" i="2"/>
  <c r="P36" i="2"/>
  <c r="P37" i="2"/>
  <c r="L31" i="2"/>
  <c r="L32" i="2"/>
  <c r="L33" i="2"/>
  <c r="L34" i="2"/>
  <c r="L35" i="2"/>
  <c r="L36" i="2"/>
  <c r="L37" i="2"/>
  <c r="H31" i="2"/>
  <c r="H32" i="2"/>
  <c r="H33" i="2"/>
  <c r="H34" i="2"/>
  <c r="H35" i="2"/>
  <c r="H36" i="2"/>
  <c r="H37" i="2"/>
  <c r="F30" i="222"/>
  <c r="F31" i="222"/>
  <c r="F32" i="222"/>
  <c r="F33" i="222"/>
  <c r="F34" i="222"/>
  <c r="F35" i="222"/>
  <c r="F36" i="222"/>
  <c r="Z37" i="175"/>
  <c r="Z33" i="175"/>
  <c r="Z31" i="175"/>
  <c r="Q32" i="175"/>
  <c r="Q34" i="175"/>
  <c r="L33" i="220"/>
  <c r="R35" i="208"/>
  <c r="V36" i="208"/>
  <c r="AB35" i="208"/>
  <c r="V35" i="208"/>
  <c r="P35" i="208"/>
  <c r="H35" i="208"/>
  <c r="AB34" i="208"/>
  <c r="F34" i="208"/>
  <c r="Z35" i="208"/>
  <c r="T35" i="208"/>
  <c r="N35" i="208"/>
  <c r="X38" i="208"/>
  <c r="L38" i="208"/>
  <c r="L34" i="208"/>
  <c r="Z38" i="208"/>
  <c r="T38" i="208"/>
  <c r="N38" i="208"/>
  <c r="H38" i="208"/>
  <c r="Z36" i="208"/>
  <c r="T36" i="208"/>
  <c r="N36" i="208"/>
  <c r="H36" i="208"/>
  <c r="T34" i="208"/>
  <c r="N34" i="208"/>
  <c r="H34" i="208"/>
  <c r="Z32" i="208"/>
  <c r="T32" i="208"/>
  <c r="N32" i="208"/>
  <c r="H32" i="208"/>
  <c r="P37" i="208"/>
  <c r="T38" i="207"/>
  <c r="N38" i="207"/>
  <c r="H38" i="207"/>
  <c r="N36" i="207"/>
  <c r="P35" i="207"/>
  <c r="F35" i="207"/>
  <c r="L35" i="207" s="1"/>
  <c r="R35" i="207"/>
  <c r="J34" i="207"/>
  <c r="P34" i="207"/>
  <c r="V35" i="207"/>
  <c r="V34" i="207"/>
  <c r="T37" i="207"/>
  <c r="N37" i="207"/>
  <c r="H37" i="207"/>
  <c r="T35" i="207"/>
  <c r="N35" i="207"/>
  <c r="H35" i="207"/>
  <c r="T33" i="207"/>
  <c r="N33" i="207"/>
  <c r="H33" i="207"/>
  <c r="L31" i="182"/>
  <c r="R36" i="161"/>
  <c r="H35" i="161"/>
  <c r="P36" i="161"/>
  <c r="R33" i="161"/>
  <c r="L33" i="161"/>
  <c r="P37" i="161"/>
  <c r="N36" i="161"/>
  <c r="H36" i="161"/>
  <c r="N37" i="161"/>
  <c r="P34" i="161"/>
  <c r="N33" i="161"/>
  <c r="H33" i="161"/>
  <c r="P33" i="161"/>
  <c r="N32" i="161"/>
  <c r="H37" i="161"/>
  <c r="P35" i="161"/>
  <c r="N34" i="161"/>
  <c r="P31" i="161"/>
  <c r="H33" i="92"/>
  <c r="F37" i="92"/>
  <c r="L37" i="92"/>
  <c r="F36" i="92"/>
  <c r="L36" i="92"/>
  <c r="F32" i="92"/>
  <c r="L32" i="92"/>
  <c r="H35" i="92"/>
  <c r="F34" i="92"/>
  <c r="L34" i="92"/>
  <c r="H31" i="92"/>
  <c r="S38" i="104"/>
  <c r="O33" i="104"/>
  <c r="O36" i="104"/>
  <c r="J31" i="76"/>
  <c r="R34" i="208"/>
  <c r="R34" i="161"/>
  <c r="E38" i="217"/>
  <c r="G38" i="217"/>
  <c r="I38" i="217"/>
  <c r="K38" i="217"/>
  <c r="M38" i="217"/>
  <c r="O38" i="217"/>
  <c r="Q38" i="217"/>
  <c r="S30" i="217"/>
  <c r="L30" i="217"/>
  <c r="S29" i="217"/>
  <c r="J29" i="217"/>
  <c r="S28" i="217"/>
  <c r="S27" i="217"/>
  <c r="R27" i="217"/>
  <c r="S26" i="217"/>
  <c r="T26" i="217"/>
  <c r="S25" i="217"/>
  <c r="J25" i="217"/>
  <c r="S24" i="217"/>
  <c r="T24" i="217"/>
  <c r="S23" i="217"/>
  <c r="H23" i="217"/>
  <c r="S22" i="217"/>
  <c r="F22" i="217"/>
  <c r="S21" i="217"/>
  <c r="R21" i="217"/>
  <c r="S20" i="217"/>
  <c r="T20" i="217"/>
  <c r="S19" i="217"/>
  <c r="F19" i="217"/>
  <c r="S18" i="217"/>
  <c r="T18" i="217"/>
  <c r="S17" i="217"/>
  <c r="P17" i="217"/>
  <c r="S16" i="217"/>
  <c r="P16" i="217"/>
  <c r="S15" i="217"/>
  <c r="N15" i="217"/>
  <c r="S14" i="217"/>
  <c r="N14" i="217"/>
  <c r="S13" i="217"/>
  <c r="H13" i="217"/>
  <c r="S12" i="217"/>
  <c r="J12" i="217"/>
  <c r="S11" i="217"/>
  <c r="T11" i="217"/>
  <c r="S11" i="76"/>
  <c r="R11" i="76"/>
  <c r="E38" i="76"/>
  <c r="G38" i="76"/>
  <c r="I38" i="76"/>
  <c r="K38" i="76"/>
  <c r="M38" i="76"/>
  <c r="O38" i="76"/>
  <c r="Q38" i="76"/>
  <c r="S30" i="76"/>
  <c r="F30" i="76"/>
  <c r="S29" i="76"/>
  <c r="T29" i="76"/>
  <c r="S28" i="76"/>
  <c r="H28" i="76"/>
  <c r="S27" i="76"/>
  <c r="F27" i="76"/>
  <c r="S26" i="76"/>
  <c r="L26" i="76"/>
  <c r="S25" i="76"/>
  <c r="J25" i="76"/>
  <c r="S24" i="76"/>
  <c r="P24" i="76"/>
  <c r="S23" i="76"/>
  <c r="N23" i="76"/>
  <c r="S22" i="76"/>
  <c r="F22" i="76"/>
  <c r="S21" i="76"/>
  <c r="J21" i="76"/>
  <c r="S20" i="76"/>
  <c r="F20" i="76"/>
  <c r="S19" i="76"/>
  <c r="N19" i="76"/>
  <c r="S18" i="76"/>
  <c r="F18" i="76"/>
  <c r="S17" i="76"/>
  <c r="T17" i="76"/>
  <c r="S16" i="76"/>
  <c r="T16" i="76"/>
  <c r="S15" i="76"/>
  <c r="H15" i="76"/>
  <c r="S14" i="76"/>
  <c r="F14" i="76"/>
  <c r="S13" i="76"/>
  <c r="H13" i="76"/>
  <c r="S12" i="76"/>
  <c r="L12" i="76"/>
  <c r="E36" i="233"/>
  <c r="H4" i="233"/>
  <c r="I4" i="233"/>
  <c r="I3" i="233"/>
  <c r="H3" i="233"/>
  <c r="C29" i="232"/>
  <c r="B29" i="232"/>
  <c r="C28" i="232"/>
  <c r="C27" i="232"/>
  <c r="B27" i="232"/>
  <c r="C26" i="232"/>
  <c r="C25" i="232"/>
  <c r="B25" i="232"/>
  <c r="C24" i="232"/>
  <c r="C23" i="232"/>
  <c r="B23" i="232"/>
  <c r="C22" i="232"/>
  <c r="C21" i="232"/>
  <c r="B21" i="232"/>
  <c r="C20" i="232"/>
  <c r="B20" i="232"/>
  <c r="C19" i="232"/>
  <c r="C18" i="232"/>
  <c r="B18" i="232"/>
  <c r="C17" i="232"/>
  <c r="C16" i="232"/>
  <c r="B16" i="232"/>
  <c r="C15" i="232"/>
  <c r="B15" i="232"/>
  <c r="C14" i="232"/>
  <c r="B14" i="232"/>
  <c r="C13" i="232"/>
  <c r="B13" i="232"/>
  <c r="C12" i="232"/>
  <c r="C11" i="232"/>
  <c r="B11" i="232"/>
  <c r="C10" i="232"/>
  <c r="B10" i="232"/>
  <c r="B13" i="89"/>
  <c r="J4" i="232"/>
  <c r="J5" i="232"/>
  <c r="I5" i="232"/>
  <c r="I4" i="232"/>
  <c r="D5" i="231"/>
  <c r="E5" i="231"/>
  <c r="E4" i="231"/>
  <c r="D4" i="231"/>
  <c r="C28" i="231"/>
  <c r="B28" i="231"/>
  <c r="C27" i="231"/>
  <c r="C26" i="231"/>
  <c r="B26" i="231"/>
  <c r="C25" i="231"/>
  <c r="C24" i="231"/>
  <c r="B24" i="231"/>
  <c r="C23" i="231"/>
  <c r="C22" i="231"/>
  <c r="B22" i="231"/>
  <c r="C21" i="231"/>
  <c r="C20" i="231"/>
  <c r="B20" i="231"/>
  <c r="C19" i="231"/>
  <c r="B19" i="231"/>
  <c r="C18" i="231"/>
  <c r="C17" i="231"/>
  <c r="B17" i="231"/>
  <c r="C16" i="231"/>
  <c r="C15" i="231"/>
  <c r="B15" i="231"/>
  <c r="C14" i="231"/>
  <c r="B14" i="231"/>
  <c r="C13" i="231"/>
  <c r="B13" i="231"/>
  <c r="C12" i="231"/>
  <c r="B12" i="231"/>
  <c r="C11" i="231"/>
  <c r="C10" i="231"/>
  <c r="B10" i="231"/>
  <c r="C9" i="231"/>
  <c r="B9" i="231"/>
  <c r="H9" i="231"/>
  <c r="G9" i="231"/>
  <c r="O36" i="233"/>
  <c r="M36" i="233"/>
  <c r="P36" i="233"/>
  <c r="E155" i="230"/>
  <c r="L36" i="233"/>
  <c r="K36" i="233"/>
  <c r="J36" i="233"/>
  <c r="I36" i="233"/>
  <c r="H36" i="233"/>
  <c r="G36" i="233"/>
  <c r="F36" i="233"/>
  <c r="D36" i="233"/>
  <c r="P29" i="233"/>
  <c r="Q29" i="233"/>
  <c r="P28" i="233"/>
  <c r="Q28" i="233"/>
  <c r="P27" i="233"/>
  <c r="Q27" i="233"/>
  <c r="P26" i="233"/>
  <c r="Q26" i="233"/>
  <c r="P25" i="233"/>
  <c r="Q25" i="233"/>
  <c r="P24" i="233"/>
  <c r="Q24" i="233"/>
  <c r="P23" i="233"/>
  <c r="Q23" i="233"/>
  <c r="P22" i="233"/>
  <c r="Q22" i="233"/>
  <c r="P21" i="233"/>
  <c r="Q21" i="233"/>
  <c r="P20" i="233"/>
  <c r="Q20" i="233"/>
  <c r="P19" i="233"/>
  <c r="Q19" i="233"/>
  <c r="P18" i="233"/>
  <c r="Q18" i="233"/>
  <c r="P17" i="233"/>
  <c r="Q17" i="233"/>
  <c r="P16" i="233"/>
  <c r="Q16" i="233"/>
  <c r="P15" i="233"/>
  <c r="Q15" i="233"/>
  <c r="P14" i="233"/>
  <c r="P13" i="233"/>
  <c r="Q13" i="233"/>
  <c r="P12" i="233"/>
  <c r="Q12" i="233"/>
  <c r="P11" i="233"/>
  <c r="Q11" i="233"/>
  <c r="P10" i="233"/>
  <c r="Q10" i="233"/>
  <c r="P9" i="233"/>
  <c r="Q9" i="233"/>
  <c r="W29" i="232"/>
  <c r="V29" i="232"/>
  <c r="W28" i="232"/>
  <c r="V28" i="232"/>
  <c r="W27" i="232"/>
  <c r="V27" i="232"/>
  <c r="W26" i="232"/>
  <c r="V26" i="232"/>
  <c r="W25" i="232"/>
  <c r="V25" i="232"/>
  <c r="W24" i="232"/>
  <c r="V24" i="232"/>
  <c r="W23" i="232"/>
  <c r="V23" i="232"/>
  <c r="W22" i="232"/>
  <c r="V22" i="232"/>
  <c r="W21" i="232"/>
  <c r="V21" i="232"/>
  <c r="W20" i="232"/>
  <c r="V20" i="232"/>
  <c r="W19" i="232"/>
  <c r="V19" i="232"/>
  <c r="W18" i="232"/>
  <c r="V18" i="232"/>
  <c r="W17" i="232"/>
  <c r="V17" i="232"/>
  <c r="W16" i="232"/>
  <c r="V16" i="232"/>
  <c r="W15" i="232"/>
  <c r="V15" i="232"/>
  <c r="W14" i="232"/>
  <c r="V14" i="232"/>
  <c r="W13" i="232"/>
  <c r="V13" i="232"/>
  <c r="W12" i="232"/>
  <c r="V12" i="232"/>
  <c r="W11" i="232"/>
  <c r="V11" i="232"/>
  <c r="W10" i="232"/>
  <c r="W37" i="232"/>
  <c r="D152" i="230"/>
  <c r="V10" i="232"/>
  <c r="F36" i="231"/>
  <c r="E36" i="231"/>
  <c r="D36" i="231"/>
  <c r="H28" i="231"/>
  <c r="G28" i="231"/>
  <c r="H27" i="231"/>
  <c r="G27" i="231"/>
  <c r="H26" i="231"/>
  <c r="G26" i="231"/>
  <c r="H25" i="231"/>
  <c r="G25" i="231"/>
  <c r="H24" i="231"/>
  <c r="G24" i="231"/>
  <c r="H23" i="231"/>
  <c r="G23" i="231"/>
  <c r="H22" i="231"/>
  <c r="G22" i="231"/>
  <c r="H21" i="231"/>
  <c r="G21" i="231"/>
  <c r="H20" i="231"/>
  <c r="G20" i="231"/>
  <c r="H19" i="231"/>
  <c r="G19" i="231"/>
  <c r="H18" i="231"/>
  <c r="G18" i="231"/>
  <c r="H17" i="231"/>
  <c r="G17" i="231"/>
  <c r="H16" i="231"/>
  <c r="G16" i="231"/>
  <c r="H15" i="231"/>
  <c r="G15" i="231"/>
  <c r="H14" i="231"/>
  <c r="G14" i="231"/>
  <c r="H13" i="231"/>
  <c r="G13" i="231"/>
  <c r="H12" i="231"/>
  <c r="G12" i="231"/>
  <c r="H11" i="231"/>
  <c r="G11" i="231"/>
  <c r="H10" i="231"/>
  <c r="G10" i="231"/>
  <c r="F31" i="172"/>
  <c r="F30" i="172"/>
  <c r="F29" i="172"/>
  <c r="F28" i="172"/>
  <c r="J28" i="172"/>
  <c r="F27" i="172"/>
  <c r="F26" i="172"/>
  <c r="J26" i="172"/>
  <c r="F25" i="172"/>
  <c r="J25" i="172"/>
  <c r="F24" i="172"/>
  <c r="J24" i="172"/>
  <c r="F23" i="172"/>
  <c r="F22" i="172"/>
  <c r="J22" i="172"/>
  <c r="F21" i="172"/>
  <c r="J21" i="172"/>
  <c r="F20" i="172"/>
  <c r="J20" i="172"/>
  <c r="F19" i="172"/>
  <c r="J19" i="172"/>
  <c r="F18" i="172"/>
  <c r="J18" i="172"/>
  <c r="F17" i="172"/>
  <c r="J17" i="172"/>
  <c r="F16" i="172"/>
  <c r="J16" i="172"/>
  <c r="F15" i="172"/>
  <c r="F14" i="172"/>
  <c r="J14" i="172"/>
  <c r="F13" i="172"/>
  <c r="F12" i="172"/>
  <c r="J24" i="217"/>
  <c r="D12" i="179"/>
  <c r="J12" i="179"/>
  <c r="D13" i="179"/>
  <c r="D14" i="179"/>
  <c r="H14" i="179"/>
  <c r="D15" i="179"/>
  <c r="H15" i="179"/>
  <c r="D16" i="179"/>
  <c r="L16" i="179"/>
  <c r="D17" i="179"/>
  <c r="D18" i="179"/>
  <c r="D19" i="179"/>
  <c r="H19" i="179"/>
  <c r="D20" i="179"/>
  <c r="L20" i="179"/>
  <c r="D21" i="179"/>
  <c r="D22" i="179"/>
  <c r="J22" i="179"/>
  <c r="D23" i="179"/>
  <c r="H23" i="179"/>
  <c r="D24" i="179"/>
  <c r="L24" i="179"/>
  <c r="D25" i="179"/>
  <c r="D26" i="179"/>
  <c r="D27" i="179"/>
  <c r="H27" i="179"/>
  <c r="D28" i="179"/>
  <c r="L28" i="179"/>
  <c r="D29" i="179"/>
  <c r="D30" i="179"/>
  <c r="J30" i="179"/>
  <c r="D11" i="179"/>
  <c r="L11" i="179"/>
  <c r="N11" i="92"/>
  <c r="M10" i="223"/>
  <c r="K17" i="191"/>
  <c r="L17" i="191"/>
  <c r="K18" i="191"/>
  <c r="L18" i="191"/>
  <c r="K13" i="191"/>
  <c r="L13" i="191"/>
  <c r="K14" i="191"/>
  <c r="L14" i="191"/>
  <c r="K15" i="191"/>
  <c r="L15" i="191"/>
  <c r="K16" i="191"/>
  <c r="L16" i="191"/>
  <c r="K19" i="191"/>
  <c r="L19" i="191"/>
  <c r="K20" i="191"/>
  <c r="K21" i="191"/>
  <c r="L21" i="191"/>
  <c r="K22" i="191"/>
  <c r="L22" i="191"/>
  <c r="K23" i="191"/>
  <c r="L23" i="191"/>
  <c r="K24" i="191"/>
  <c r="L24" i="191"/>
  <c r="K25" i="191"/>
  <c r="L25" i="191"/>
  <c r="K26" i="191"/>
  <c r="L26" i="191"/>
  <c r="K27" i="191"/>
  <c r="K28" i="191"/>
  <c r="L28" i="191"/>
  <c r="K29" i="191"/>
  <c r="L29" i="191"/>
  <c r="K30" i="191"/>
  <c r="L30" i="191"/>
  <c r="K31" i="191"/>
  <c r="L31" i="191"/>
  <c r="K12" i="191"/>
  <c r="L12" i="191"/>
  <c r="H11" i="203"/>
  <c r="H12" i="202"/>
  <c r="Q28" i="202"/>
  <c r="H28" i="202"/>
  <c r="Q22" i="202"/>
  <c r="Q11" i="202"/>
  <c r="H11" i="202"/>
  <c r="R11" i="202" s="1"/>
  <c r="H27" i="202"/>
  <c r="H15" i="202"/>
  <c r="Z24" i="146"/>
  <c r="Z18" i="146"/>
  <c r="Z13" i="146"/>
  <c r="S17" i="146"/>
  <c r="K13" i="146"/>
  <c r="M17" i="146"/>
  <c r="M23" i="146"/>
  <c r="K27" i="146"/>
  <c r="K31" i="146"/>
  <c r="E38" i="145"/>
  <c r="L12" i="203"/>
  <c r="J12" i="203"/>
  <c r="H12" i="203"/>
  <c r="D37" i="203"/>
  <c r="G37" i="203"/>
  <c r="E37" i="203"/>
  <c r="F37" i="203" s="1"/>
  <c r="F11" i="203"/>
  <c r="F12" i="203"/>
  <c r="F13" i="203"/>
  <c r="F14" i="203"/>
  <c r="F15" i="203"/>
  <c r="F16" i="203"/>
  <c r="F17" i="203"/>
  <c r="F18" i="203"/>
  <c r="F19" i="203"/>
  <c r="F20" i="203"/>
  <c r="F21" i="203"/>
  <c r="F22" i="203"/>
  <c r="F23" i="203"/>
  <c r="F24" i="203"/>
  <c r="F25" i="203"/>
  <c r="F26" i="203"/>
  <c r="F27" i="203"/>
  <c r="F28" i="203"/>
  <c r="F29" i="203"/>
  <c r="F10" i="203"/>
  <c r="D37" i="204"/>
  <c r="B26" i="236"/>
  <c r="K24" i="196"/>
  <c r="F24" i="196"/>
  <c r="L24" i="196"/>
  <c r="G38" i="214"/>
  <c r="D38" i="214"/>
  <c r="P12" i="214"/>
  <c r="G20" i="213"/>
  <c r="K20" i="213"/>
  <c r="P20" i="213"/>
  <c r="K17" i="213"/>
  <c r="G26" i="213"/>
  <c r="E38" i="213"/>
  <c r="D38" i="213"/>
  <c r="G38" i="212"/>
  <c r="E38" i="212"/>
  <c r="F22" i="212"/>
  <c r="F24" i="212"/>
  <c r="D38" i="212"/>
  <c r="E38" i="30"/>
  <c r="D38" i="30"/>
  <c r="E168" i="230"/>
  <c r="E36" i="131"/>
  <c r="D36" i="131"/>
  <c r="E40" i="89"/>
  <c r="D40" i="89"/>
  <c r="J5" i="89"/>
  <c r="H38" i="168"/>
  <c r="G38" i="168"/>
  <c r="E38" i="168"/>
  <c r="D38" i="168"/>
  <c r="J26" i="169"/>
  <c r="K26" i="169"/>
  <c r="H38" i="169"/>
  <c r="E38" i="169"/>
  <c r="D38" i="169"/>
  <c r="N24" i="172"/>
  <c r="P26" i="172"/>
  <c r="M39" i="172"/>
  <c r="I39" i="172"/>
  <c r="O39" i="172"/>
  <c r="G39" i="172"/>
  <c r="E11" i="223"/>
  <c r="E11" i="211"/>
  <c r="E12" i="211"/>
  <c r="E10" i="211"/>
  <c r="E14" i="211"/>
  <c r="M22" i="130"/>
  <c r="J39" i="130"/>
  <c r="G16" i="130"/>
  <c r="G17" i="130"/>
  <c r="G21" i="130"/>
  <c r="V13" i="167"/>
  <c r="V12" i="167"/>
  <c r="W12" i="167"/>
  <c r="S12" i="167"/>
  <c r="Q18" i="167"/>
  <c r="M15" i="167"/>
  <c r="K12" i="167"/>
  <c r="I25" i="167"/>
  <c r="F22" i="167"/>
  <c r="J46" i="119"/>
  <c r="E131" i="230"/>
  <c r="I21" i="119"/>
  <c r="I12" i="119"/>
  <c r="I13" i="119"/>
  <c r="I14" i="119"/>
  <c r="F14" i="119"/>
  <c r="I15" i="119"/>
  <c r="H15" i="119"/>
  <c r="I16" i="119"/>
  <c r="H16" i="119"/>
  <c r="I17" i="119"/>
  <c r="I18" i="119"/>
  <c r="F18" i="119"/>
  <c r="I19" i="119"/>
  <c r="H19" i="119"/>
  <c r="I20" i="119"/>
  <c r="I22" i="119"/>
  <c r="H22" i="119"/>
  <c r="I23" i="119"/>
  <c r="F23" i="119"/>
  <c r="I24" i="119"/>
  <c r="I25" i="119"/>
  <c r="H25" i="119"/>
  <c r="I26" i="119"/>
  <c r="F26" i="119"/>
  <c r="I27" i="119"/>
  <c r="I28" i="119"/>
  <c r="F28" i="119"/>
  <c r="I29" i="119"/>
  <c r="I30" i="119"/>
  <c r="H30" i="119"/>
  <c r="I31" i="119"/>
  <c r="H31" i="119"/>
  <c r="E128" i="230"/>
  <c r="I37" i="219"/>
  <c r="J25" i="108"/>
  <c r="G39" i="108"/>
  <c r="G39" i="221"/>
  <c r="E39" i="221"/>
  <c r="H22" i="221"/>
  <c r="O13" i="175"/>
  <c r="H21" i="175"/>
  <c r="G38" i="175"/>
  <c r="E38" i="175"/>
  <c r="G37" i="43"/>
  <c r="D37" i="43"/>
  <c r="H37" i="43"/>
  <c r="I37" i="43"/>
  <c r="I17" i="43"/>
  <c r="I11" i="43"/>
  <c r="I12" i="43"/>
  <c r="F11" i="43"/>
  <c r="U29" i="183"/>
  <c r="X27" i="183"/>
  <c r="D38" i="183"/>
  <c r="F18" i="183"/>
  <c r="G38" i="183"/>
  <c r="H38" i="183"/>
  <c r="I38" i="183" s="1"/>
  <c r="E118" i="230" s="1"/>
  <c r="I26" i="183"/>
  <c r="F22" i="183"/>
  <c r="E38" i="183"/>
  <c r="F38" i="183"/>
  <c r="E117" i="230"/>
  <c r="H37" i="101"/>
  <c r="G37" i="101"/>
  <c r="K37" i="101"/>
  <c r="J37" i="101"/>
  <c r="E37" i="101"/>
  <c r="D37" i="101"/>
  <c r="F37" i="101"/>
  <c r="E114" i="230"/>
  <c r="G38" i="220"/>
  <c r="E38" i="220"/>
  <c r="D38" i="220"/>
  <c r="I15" i="170"/>
  <c r="F11" i="170"/>
  <c r="O40" i="225"/>
  <c r="AA39" i="208"/>
  <c r="I39" i="208"/>
  <c r="G40" i="207"/>
  <c r="J29" i="182"/>
  <c r="G38" i="38"/>
  <c r="D38" i="38"/>
  <c r="I38" i="161"/>
  <c r="J38" i="161"/>
  <c r="D103" i="230"/>
  <c r="G38" i="161"/>
  <c r="L39" i="215"/>
  <c r="H39" i="215"/>
  <c r="S39" i="215"/>
  <c r="W39" i="215"/>
  <c r="E39" i="126"/>
  <c r="D39" i="126"/>
  <c r="C94" i="230"/>
  <c r="H4" i="202"/>
  <c r="I4" i="202"/>
  <c r="H5" i="202"/>
  <c r="I5" i="202"/>
  <c r="A11" i="202"/>
  <c r="B11" i="202"/>
  <c r="C11" i="202"/>
  <c r="J11" i="202"/>
  <c r="L11" i="202"/>
  <c r="N11" i="202"/>
  <c r="P11" i="202"/>
  <c r="A12" i="202"/>
  <c r="B12" i="202"/>
  <c r="C12" i="202"/>
  <c r="J12" i="202"/>
  <c r="L12" i="202"/>
  <c r="N12" i="202"/>
  <c r="Q12" i="202"/>
  <c r="R12" i="202"/>
  <c r="A13" i="202"/>
  <c r="C13" i="202"/>
  <c r="H13" i="202"/>
  <c r="Q13" i="202"/>
  <c r="N13" i="202"/>
  <c r="P13" i="202"/>
  <c r="A14" i="202"/>
  <c r="B14" i="202"/>
  <c r="C14" i="202"/>
  <c r="H14" i="202"/>
  <c r="Q14" i="202"/>
  <c r="R14" i="202"/>
  <c r="J14" i="202"/>
  <c r="L14" i="202"/>
  <c r="N14" i="202"/>
  <c r="P14" i="202"/>
  <c r="A15" i="202"/>
  <c r="B15" i="202"/>
  <c r="C15" i="202"/>
  <c r="L15" i="202"/>
  <c r="N15" i="202"/>
  <c r="P15" i="202"/>
  <c r="Q15" i="202"/>
  <c r="R15" i="202"/>
  <c r="A16" i="202"/>
  <c r="B16" i="202"/>
  <c r="C16" i="202"/>
  <c r="H16" i="202"/>
  <c r="J16" i="202"/>
  <c r="L16" i="202"/>
  <c r="N16" i="202"/>
  <c r="Q16" i="202"/>
  <c r="A17" i="202"/>
  <c r="B17" i="202"/>
  <c r="C17" i="202"/>
  <c r="H17" i="202"/>
  <c r="J17" i="202"/>
  <c r="L17" i="202"/>
  <c r="N17" i="202"/>
  <c r="P17" i="202"/>
  <c r="Q17" i="202"/>
  <c r="R17" i="202"/>
  <c r="A18" i="202"/>
  <c r="C18" i="202"/>
  <c r="H18" i="202"/>
  <c r="H19" i="202"/>
  <c r="H20" i="202"/>
  <c r="H21" i="202"/>
  <c r="H22" i="202"/>
  <c r="H23" i="202"/>
  <c r="H24" i="202"/>
  <c r="H25" i="202"/>
  <c r="H26" i="202"/>
  <c r="H29" i="202"/>
  <c r="H30" i="202"/>
  <c r="J18" i="202"/>
  <c r="L18" i="202"/>
  <c r="N18" i="202"/>
  <c r="P18" i="202"/>
  <c r="Q18" i="202"/>
  <c r="R18" i="202"/>
  <c r="A19" i="202"/>
  <c r="B19" i="202"/>
  <c r="C19" i="202"/>
  <c r="J19" i="202"/>
  <c r="L19" i="202"/>
  <c r="N19" i="202"/>
  <c r="P19" i="202"/>
  <c r="Q19" i="202"/>
  <c r="A20" i="202"/>
  <c r="C20" i="202"/>
  <c r="J20" i="202"/>
  <c r="L20" i="202"/>
  <c r="N20" i="202"/>
  <c r="P20" i="202"/>
  <c r="Q20" i="202"/>
  <c r="A21" i="202"/>
  <c r="B21" i="202"/>
  <c r="C21" i="202"/>
  <c r="N21" i="202"/>
  <c r="P21" i="202"/>
  <c r="Q21" i="202"/>
  <c r="A22" i="202"/>
  <c r="B22" i="202"/>
  <c r="C22" i="202"/>
  <c r="J22" i="202"/>
  <c r="L22" i="202"/>
  <c r="N22" i="202"/>
  <c r="P22" i="202"/>
  <c r="A23" i="202"/>
  <c r="C23" i="202"/>
  <c r="Q23" i="202"/>
  <c r="R23" i="202"/>
  <c r="J23" i="202"/>
  <c r="N23" i="202"/>
  <c r="P23" i="202"/>
  <c r="A24" i="202"/>
  <c r="B24" i="202"/>
  <c r="C24" i="202"/>
  <c r="J24" i="202"/>
  <c r="L24" i="202"/>
  <c r="N24" i="202"/>
  <c r="P24" i="202"/>
  <c r="Q24" i="202"/>
  <c r="R24" i="202"/>
  <c r="A25" i="202"/>
  <c r="C25" i="202"/>
  <c r="L25" i="202"/>
  <c r="N25" i="202"/>
  <c r="P25" i="202"/>
  <c r="Q25" i="202"/>
  <c r="A26" i="202"/>
  <c r="B26" i="202"/>
  <c r="C26" i="202"/>
  <c r="J26" i="202"/>
  <c r="L26" i="202"/>
  <c r="N26" i="202"/>
  <c r="P26" i="202"/>
  <c r="Q26" i="202"/>
  <c r="R26" i="202"/>
  <c r="A27" i="202"/>
  <c r="C27" i="202"/>
  <c r="J27" i="202"/>
  <c r="L27" i="202"/>
  <c r="N27" i="202"/>
  <c r="P27" i="202"/>
  <c r="Q27" i="202"/>
  <c r="R27" i="202"/>
  <c r="A28" i="202"/>
  <c r="B28" i="202"/>
  <c r="C28" i="202"/>
  <c r="J28" i="202"/>
  <c r="L28" i="202"/>
  <c r="N28" i="202"/>
  <c r="A29" i="202"/>
  <c r="C29" i="202"/>
  <c r="N29" i="202"/>
  <c r="P29" i="202"/>
  <c r="Q29" i="202"/>
  <c r="A30" i="202"/>
  <c r="B30" i="202"/>
  <c r="C30" i="202"/>
  <c r="J30" i="202"/>
  <c r="N30" i="202"/>
  <c r="P30" i="202"/>
  <c r="Q30" i="202"/>
  <c r="D38" i="202"/>
  <c r="E38" i="202"/>
  <c r="F38" i="202"/>
  <c r="G38" i="202"/>
  <c r="I38" i="202"/>
  <c r="J38" i="202"/>
  <c r="K38" i="202"/>
  <c r="L38" i="202"/>
  <c r="M38" i="202"/>
  <c r="N38" i="202"/>
  <c r="O38" i="202"/>
  <c r="P38" i="202"/>
  <c r="L4" i="146"/>
  <c r="M4" i="146"/>
  <c r="L5" i="146"/>
  <c r="M5" i="146"/>
  <c r="A12" i="146"/>
  <c r="B12" i="146"/>
  <c r="C12" i="146"/>
  <c r="M12" i="146"/>
  <c r="O12" i="146"/>
  <c r="Q12" i="146"/>
  <c r="S12" i="146"/>
  <c r="U12" i="146"/>
  <c r="W12" i="146"/>
  <c r="Y12" i="146"/>
  <c r="Z12" i="146"/>
  <c r="A13" i="146"/>
  <c r="B13" i="146"/>
  <c r="C13" i="146"/>
  <c r="O13" i="146"/>
  <c r="Q13" i="146"/>
  <c r="S13" i="146"/>
  <c r="W13" i="146"/>
  <c r="A14" i="146"/>
  <c r="C14" i="146"/>
  <c r="M14" i="146"/>
  <c r="K14" i="146"/>
  <c r="S14" i="146"/>
  <c r="W14" i="146"/>
  <c r="Z14" i="146"/>
  <c r="A15" i="146"/>
  <c r="B15" i="146"/>
  <c r="C15" i="146"/>
  <c r="M15" i="146"/>
  <c r="K15" i="146"/>
  <c r="S15" i="146"/>
  <c r="W15" i="146"/>
  <c r="Y15" i="146"/>
  <c r="Z15" i="146"/>
  <c r="A16" i="146"/>
  <c r="B16" i="146"/>
  <c r="C16" i="146"/>
  <c r="O16" i="146"/>
  <c r="Q16" i="146"/>
  <c r="M16" i="146"/>
  <c r="S16" i="146"/>
  <c r="W16" i="146"/>
  <c r="Z16" i="146"/>
  <c r="A17" i="146"/>
  <c r="B17" i="146"/>
  <c r="C17" i="146"/>
  <c r="O17" i="146"/>
  <c r="Q17" i="146"/>
  <c r="U17" i="146"/>
  <c r="W17" i="146"/>
  <c r="Y17" i="146"/>
  <c r="Z17" i="146"/>
  <c r="A18" i="146"/>
  <c r="B18" i="146"/>
  <c r="C18" i="146"/>
  <c r="O18" i="146"/>
  <c r="Q18" i="146"/>
  <c r="M18" i="146"/>
  <c r="S18" i="146"/>
  <c r="U18" i="146"/>
  <c r="W18" i="146"/>
  <c r="Y18" i="146"/>
  <c r="A19" i="146"/>
  <c r="C19" i="146"/>
  <c r="K19" i="146"/>
  <c r="Z19" i="146"/>
  <c r="M19" i="146"/>
  <c r="O19" i="146"/>
  <c r="S19" i="146"/>
  <c r="U19" i="146"/>
  <c r="W19" i="146"/>
  <c r="Y19" i="146"/>
  <c r="A20" i="146"/>
  <c r="B20" i="146"/>
  <c r="C20" i="146"/>
  <c r="K20" i="146"/>
  <c r="Q20" i="146"/>
  <c r="M20" i="146"/>
  <c r="S20" i="146"/>
  <c r="W20" i="146"/>
  <c r="Y20" i="146"/>
  <c r="Z20" i="146"/>
  <c r="A21" i="146"/>
  <c r="C21" i="146"/>
  <c r="K21" i="146"/>
  <c r="Q21" i="146"/>
  <c r="M21" i="146"/>
  <c r="O21" i="146"/>
  <c r="S21" i="146"/>
  <c r="W21" i="146"/>
  <c r="Z21" i="146"/>
  <c r="A22" i="146"/>
  <c r="B22" i="146"/>
  <c r="C22" i="146"/>
  <c r="O22" i="146"/>
  <c r="K22" i="146"/>
  <c r="M22" i="146"/>
  <c r="Q22" i="146"/>
  <c r="S22" i="146"/>
  <c r="W22" i="146"/>
  <c r="Y22" i="146"/>
  <c r="Z22" i="146"/>
  <c r="A23" i="146"/>
  <c r="B23" i="146"/>
  <c r="C23" i="146"/>
  <c r="Q23" i="146"/>
  <c r="O23" i="146"/>
  <c r="S23" i="146"/>
  <c r="W23" i="146"/>
  <c r="Z23" i="146"/>
  <c r="A24" i="146"/>
  <c r="C24" i="146"/>
  <c r="O24" i="146"/>
  <c r="Q24" i="146"/>
  <c r="M24" i="146"/>
  <c r="S24" i="146"/>
  <c r="W24" i="146"/>
  <c r="Y24" i="146"/>
  <c r="A25" i="146"/>
  <c r="B25" i="146"/>
  <c r="C25" i="146"/>
  <c r="O25" i="146"/>
  <c r="K25" i="146"/>
  <c r="M25" i="146"/>
  <c r="Q25" i="146"/>
  <c r="S25" i="146"/>
  <c r="U25" i="146"/>
  <c r="W25" i="146"/>
  <c r="Y25" i="146"/>
  <c r="Z25" i="146"/>
  <c r="AA25" i="146"/>
  <c r="A26" i="146"/>
  <c r="C26" i="146"/>
  <c r="K26" i="146"/>
  <c r="M26" i="146"/>
  <c r="O26" i="146"/>
  <c r="S26" i="146"/>
  <c r="W26" i="146"/>
  <c r="Z26" i="146"/>
  <c r="AA26" i="146"/>
  <c r="A27" i="146"/>
  <c r="B27" i="146"/>
  <c r="C27" i="146"/>
  <c r="O27" i="146"/>
  <c r="M27" i="146"/>
  <c r="S27" i="146"/>
  <c r="W27" i="146"/>
  <c r="Z27" i="146"/>
  <c r="AA27" i="146"/>
  <c r="A28" i="146"/>
  <c r="C28" i="146"/>
  <c r="K28" i="146"/>
  <c r="M28" i="146"/>
  <c r="Q28" i="146"/>
  <c r="S28" i="146"/>
  <c r="W28" i="146"/>
  <c r="Z28" i="146"/>
  <c r="A29" i="146"/>
  <c r="B29" i="146"/>
  <c r="C29" i="146"/>
  <c r="Q29" i="146"/>
  <c r="M29" i="146"/>
  <c r="O29" i="146"/>
  <c r="S29" i="146"/>
  <c r="U29" i="146"/>
  <c r="W29" i="146"/>
  <c r="Y29" i="146"/>
  <c r="Z29" i="146"/>
  <c r="A30" i="146"/>
  <c r="C30" i="146"/>
  <c r="O30" i="146"/>
  <c r="Q30" i="146"/>
  <c r="M30" i="146"/>
  <c r="S30" i="146"/>
  <c r="W30" i="146"/>
  <c r="Z30" i="146"/>
  <c r="A31" i="146"/>
  <c r="B31" i="146"/>
  <c r="C31" i="146"/>
  <c r="O31" i="146"/>
  <c r="Q31" i="146"/>
  <c r="S31" i="146"/>
  <c r="W31" i="146"/>
  <c r="Y31" i="146"/>
  <c r="Z31" i="146"/>
  <c r="G39" i="146"/>
  <c r="H39" i="146"/>
  <c r="I39" i="146"/>
  <c r="J39" i="146"/>
  <c r="L39" i="146"/>
  <c r="N39" i="146"/>
  <c r="P39" i="146"/>
  <c r="R39" i="146"/>
  <c r="T39" i="146"/>
  <c r="U39" i="146"/>
  <c r="V39" i="146"/>
  <c r="X39" i="146"/>
  <c r="Y39" i="146"/>
  <c r="E4" i="145"/>
  <c r="F4" i="145"/>
  <c r="E5" i="145"/>
  <c r="F5" i="145"/>
  <c r="A11" i="145"/>
  <c r="B11" i="145"/>
  <c r="C11" i="145"/>
  <c r="H11" i="145"/>
  <c r="A12" i="145"/>
  <c r="B12" i="145"/>
  <c r="C12" i="145"/>
  <c r="H12" i="145"/>
  <c r="A13" i="145"/>
  <c r="C13" i="145"/>
  <c r="F13" i="145"/>
  <c r="A14" i="145"/>
  <c r="B14" i="145"/>
  <c r="C14" i="145"/>
  <c r="J14" i="145"/>
  <c r="A15" i="145"/>
  <c r="B15" i="145"/>
  <c r="C15" i="145"/>
  <c r="H15" i="145"/>
  <c r="A16" i="145"/>
  <c r="B16" i="145"/>
  <c r="C16" i="145"/>
  <c r="J16" i="145"/>
  <c r="A17" i="145"/>
  <c r="B17" i="145"/>
  <c r="C17" i="145"/>
  <c r="H17" i="145"/>
  <c r="A18" i="145"/>
  <c r="C18" i="145"/>
  <c r="H18" i="145"/>
  <c r="A19" i="145"/>
  <c r="B19" i="145"/>
  <c r="C19" i="145"/>
  <c r="F19" i="145"/>
  <c r="A20" i="145"/>
  <c r="C20" i="145"/>
  <c r="F20" i="145"/>
  <c r="A21" i="145"/>
  <c r="B21" i="145"/>
  <c r="C21" i="145"/>
  <c r="F21" i="145"/>
  <c r="A22" i="145"/>
  <c r="B22" i="145"/>
  <c r="C22" i="145"/>
  <c r="F22" i="145"/>
  <c r="A23" i="145"/>
  <c r="C23" i="145"/>
  <c r="J23" i="145"/>
  <c r="A24" i="145"/>
  <c r="B24" i="145"/>
  <c r="C24" i="145"/>
  <c r="F24" i="145"/>
  <c r="A25" i="145"/>
  <c r="C25" i="145"/>
  <c r="H25" i="145"/>
  <c r="A26" i="145"/>
  <c r="B26" i="145"/>
  <c r="C26" i="145"/>
  <c r="H26" i="145"/>
  <c r="A27" i="145"/>
  <c r="C27" i="145"/>
  <c r="H27" i="145"/>
  <c r="A28" i="145"/>
  <c r="B28" i="145"/>
  <c r="C28" i="145"/>
  <c r="J28" i="145"/>
  <c r="A29" i="145"/>
  <c r="C29" i="145"/>
  <c r="J29" i="145"/>
  <c r="A30" i="145"/>
  <c r="B30" i="145"/>
  <c r="C30" i="145"/>
  <c r="F30" i="145"/>
  <c r="G38" i="145"/>
  <c r="I38" i="145"/>
  <c r="F4" i="191"/>
  <c r="G4" i="191"/>
  <c r="F5" i="191"/>
  <c r="G5" i="191"/>
  <c r="A12" i="191"/>
  <c r="B12" i="191"/>
  <c r="C12" i="191"/>
  <c r="A13" i="191"/>
  <c r="B13" i="191"/>
  <c r="C13" i="191"/>
  <c r="A14" i="191"/>
  <c r="C14" i="191"/>
  <c r="A15" i="191"/>
  <c r="B15" i="191"/>
  <c r="C15" i="191"/>
  <c r="A16" i="191"/>
  <c r="B16" i="191"/>
  <c r="C16" i="191"/>
  <c r="A17" i="191"/>
  <c r="B17" i="191"/>
  <c r="C17" i="191"/>
  <c r="A18" i="191"/>
  <c r="B18" i="191"/>
  <c r="C18" i="191"/>
  <c r="A19" i="191"/>
  <c r="C19" i="191"/>
  <c r="A20" i="191"/>
  <c r="B20" i="191"/>
  <c r="C20" i="191"/>
  <c r="L20" i="191"/>
  <c r="A21" i="191"/>
  <c r="C21" i="191"/>
  <c r="A22" i="191"/>
  <c r="B22" i="191"/>
  <c r="C22" i="191"/>
  <c r="A23" i="191"/>
  <c r="B23" i="191"/>
  <c r="C23" i="191"/>
  <c r="A24" i="191"/>
  <c r="C24" i="191"/>
  <c r="A25" i="191"/>
  <c r="B25" i="191"/>
  <c r="C25" i="191"/>
  <c r="A26" i="191"/>
  <c r="C26" i="191"/>
  <c r="A27" i="191"/>
  <c r="B27" i="191"/>
  <c r="C27" i="191"/>
  <c r="L27" i="191"/>
  <c r="A28" i="191"/>
  <c r="C28" i="191"/>
  <c r="A29" i="191"/>
  <c r="B29" i="191"/>
  <c r="C29" i="191"/>
  <c r="A30" i="191"/>
  <c r="C30" i="191"/>
  <c r="A31" i="191"/>
  <c r="B31" i="191"/>
  <c r="C31" i="191"/>
  <c r="D39" i="191"/>
  <c r="E39" i="191"/>
  <c r="F39" i="191"/>
  <c r="G39" i="191"/>
  <c r="H39" i="191"/>
  <c r="I39" i="191"/>
  <c r="J39" i="191"/>
  <c r="F4" i="203"/>
  <c r="G4" i="203"/>
  <c r="F5" i="203"/>
  <c r="G5" i="203"/>
  <c r="A10" i="203"/>
  <c r="B10" i="203"/>
  <c r="C10" i="203"/>
  <c r="H10" i="203"/>
  <c r="J10" i="203"/>
  <c r="L10" i="203"/>
  <c r="A11" i="203"/>
  <c r="B11" i="203"/>
  <c r="C11" i="203"/>
  <c r="J11" i="203"/>
  <c r="L11" i="203"/>
  <c r="A12" i="203"/>
  <c r="C12" i="203"/>
  <c r="A13" i="203"/>
  <c r="B13" i="203"/>
  <c r="C13" i="203"/>
  <c r="H13" i="203"/>
  <c r="J13" i="203"/>
  <c r="L13" i="203"/>
  <c r="A14" i="203"/>
  <c r="B14" i="203"/>
  <c r="C14" i="203"/>
  <c r="H14" i="203"/>
  <c r="J14" i="203"/>
  <c r="L14" i="203"/>
  <c r="A15" i="203"/>
  <c r="B15" i="203"/>
  <c r="C15" i="203"/>
  <c r="H15" i="203"/>
  <c r="J15" i="203"/>
  <c r="L15" i="203"/>
  <c r="A16" i="203"/>
  <c r="B16" i="203"/>
  <c r="C16" i="203"/>
  <c r="H16" i="203"/>
  <c r="J16" i="203"/>
  <c r="L16" i="203"/>
  <c r="A17" i="203"/>
  <c r="C17" i="203"/>
  <c r="H17" i="203"/>
  <c r="J17" i="203"/>
  <c r="L17" i="203"/>
  <c r="A18" i="203"/>
  <c r="B18" i="203"/>
  <c r="C18" i="203"/>
  <c r="H18" i="203"/>
  <c r="J18" i="203"/>
  <c r="L18" i="203"/>
  <c r="A19" i="203"/>
  <c r="C19" i="203"/>
  <c r="H19" i="203"/>
  <c r="J19" i="203"/>
  <c r="L19" i="203"/>
  <c r="A20" i="203"/>
  <c r="B20" i="203"/>
  <c r="C20" i="203"/>
  <c r="H20" i="203"/>
  <c r="J20" i="203"/>
  <c r="L20" i="203"/>
  <c r="A21" i="203"/>
  <c r="B21" i="203"/>
  <c r="C21" i="203"/>
  <c r="H21" i="203"/>
  <c r="J21" i="203"/>
  <c r="L21" i="203"/>
  <c r="A22" i="203"/>
  <c r="C22" i="203"/>
  <c r="H22" i="203"/>
  <c r="J22" i="203"/>
  <c r="L22" i="203"/>
  <c r="A23" i="203"/>
  <c r="B23" i="203"/>
  <c r="C23" i="203"/>
  <c r="H23" i="203"/>
  <c r="J23" i="203"/>
  <c r="L23" i="203"/>
  <c r="A24" i="203"/>
  <c r="C24" i="203"/>
  <c r="H24" i="203"/>
  <c r="J24" i="203"/>
  <c r="L24" i="203"/>
  <c r="A25" i="203"/>
  <c r="B25" i="203"/>
  <c r="C25" i="203"/>
  <c r="H25" i="203"/>
  <c r="J25" i="203"/>
  <c r="L25" i="203"/>
  <c r="A26" i="203"/>
  <c r="C26" i="203"/>
  <c r="H26" i="203"/>
  <c r="J26" i="203"/>
  <c r="L26" i="203"/>
  <c r="A27" i="203"/>
  <c r="B27" i="203"/>
  <c r="C27" i="203"/>
  <c r="H27" i="203"/>
  <c r="J27" i="203"/>
  <c r="L27" i="203"/>
  <c r="A28" i="203"/>
  <c r="C28" i="203"/>
  <c r="H28" i="203"/>
  <c r="J28" i="203"/>
  <c r="L28" i="203"/>
  <c r="A29" i="203"/>
  <c r="B29" i="203"/>
  <c r="C29" i="203"/>
  <c r="H29" i="203"/>
  <c r="J29" i="203"/>
  <c r="L29" i="203"/>
  <c r="H37" i="203"/>
  <c r="E188" i="230"/>
  <c r="I37" i="203"/>
  <c r="K37" i="203"/>
  <c r="C4" i="228"/>
  <c r="D4" i="228"/>
  <c r="C5" i="228"/>
  <c r="D5" i="228"/>
  <c r="A12" i="228"/>
  <c r="B12" i="228"/>
  <c r="C12" i="228"/>
  <c r="A13" i="228"/>
  <c r="B13" i="228"/>
  <c r="C13" i="228"/>
  <c r="A14" i="228"/>
  <c r="C14" i="228"/>
  <c r="H14" i="228"/>
  <c r="A15" i="228"/>
  <c r="B15" i="228"/>
  <c r="C15" i="228"/>
  <c r="H15" i="228"/>
  <c r="A16" i="228"/>
  <c r="B16" i="228"/>
  <c r="C16" i="228"/>
  <c r="H16" i="228"/>
  <c r="A17" i="228"/>
  <c r="B17" i="228"/>
  <c r="C17" i="228"/>
  <c r="H17" i="228"/>
  <c r="A18" i="228"/>
  <c r="B18" i="228"/>
  <c r="C18" i="228"/>
  <c r="H18" i="228"/>
  <c r="A19" i="228"/>
  <c r="C19" i="228"/>
  <c r="A20" i="228"/>
  <c r="B20" i="228"/>
  <c r="C20" i="228"/>
  <c r="H20" i="228"/>
  <c r="A21" i="228"/>
  <c r="C21" i="228"/>
  <c r="A22" i="228"/>
  <c r="B22" i="228"/>
  <c r="C22" i="228"/>
  <c r="A23" i="228"/>
  <c r="B23" i="228"/>
  <c r="C23" i="228"/>
  <c r="A24" i="228"/>
  <c r="C24" i="228"/>
  <c r="H24" i="228"/>
  <c r="A25" i="228"/>
  <c r="B25" i="228"/>
  <c r="C25" i="228"/>
  <c r="A26" i="228"/>
  <c r="C26" i="228"/>
  <c r="A27" i="228"/>
  <c r="B27" i="228"/>
  <c r="C27" i="228"/>
  <c r="H27" i="228"/>
  <c r="A28" i="228"/>
  <c r="C28" i="228"/>
  <c r="H28" i="228"/>
  <c r="A29" i="228"/>
  <c r="B29" i="228"/>
  <c r="C29" i="228"/>
  <c r="H29" i="228"/>
  <c r="A30" i="228"/>
  <c r="C30" i="228"/>
  <c r="A31" i="228"/>
  <c r="B31" i="228"/>
  <c r="C31" i="228"/>
  <c r="D39" i="228"/>
  <c r="B28" i="236" s="1"/>
  <c r="G39" i="228"/>
  <c r="C28" i="236" s="1"/>
  <c r="D28" i="236" s="1"/>
  <c r="H39" i="228"/>
  <c r="E185" i="230"/>
  <c r="E5" i="195"/>
  <c r="F5" i="195"/>
  <c r="E6" i="195"/>
  <c r="F6" i="195"/>
  <c r="A11" i="195"/>
  <c r="B11" i="195"/>
  <c r="C11" i="195"/>
  <c r="G11" i="195"/>
  <c r="I11" i="195"/>
  <c r="K11" i="195"/>
  <c r="M11" i="195"/>
  <c r="A12" i="195"/>
  <c r="B12" i="195"/>
  <c r="C12" i="195"/>
  <c r="A13" i="195"/>
  <c r="C13" i="195"/>
  <c r="A14" i="195"/>
  <c r="B14" i="195"/>
  <c r="C14" i="195"/>
  <c r="G14" i="195"/>
  <c r="A15" i="195"/>
  <c r="B15" i="195"/>
  <c r="C15" i="195"/>
  <c r="G15" i="195"/>
  <c r="M15" i="195"/>
  <c r="A16" i="195"/>
  <c r="B16" i="195"/>
  <c r="C16" i="195"/>
  <c r="G16" i="195"/>
  <c r="M16" i="195"/>
  <c r="A17" i="195"/>
  <c r="B17" i="195"/>
  <c r="C17" i="195"/>
  <c r="A18" i="195"/>
  <c r="C18" i="195"/>
  <c r="A19" i="195"/>
  <c r="B19" i="195"/>
  <c r="C19" i="195"/>
  <c r="A20" i="195"/>
  <c r="C20" i="195"/>
  <c r="G20" i="195"/>
  <c r="M20" i="195"/>
  <c r="A21" i="195"/>
  <c r="B21" i="195"/>
  <c r="C21" i="195"/>
  <c r="G21" i="195"/>
  <c r="M21" i="195"/>
  <c r="A22" i="195"/>
  <c r="B22" i="195"/>
  <c r="C22" i="195"/>
  <c r="A23" i="195"/>
  <c r="C23" i="195"/>
  <c r="G23" i="195"/>
  <c r="I23" i="195"/>
  <c r="A24" i="195"/>
  <c r="B24" i="195"/>
  <c r="C24" i="195"/>
  <c r="G24" i="195"/>
  <c r="M24" i="195"/>
  <c r="A25" i="195"/>
  <c r="C25" i="195"/>
  <c r="G25" i="195"/>
  <c r="M25" i="195"/>
  <c r="A26" i="195"/>
  <c r="B26" i="195"/>
  <c r="C26" i="195"/>
  <c r="G26" i="195"/>
  <c r="A27" i="195"/>
  <c r="C27" i="195"/>
  <c r="A28" i="195"/>
  <c r="B28" i="195"/>
  <c r="C28" i="195"/>
  <c r="G28" i="195"/>
  <c r="I28" i="195"/>
  <c r="A29" i="195"/>
  <c r="C29" i="195"/>
  <c r="A30" i="195"/>
  <c r="B30" i="195"/>
  <c r="C30" i="195"/>
  <c r="G30" i="195"/>
  <c r="M30" i="195"/>
  <c r="D38" i="195"/>
  <c r="E38" i="195"/>
  <c r="F38" i="195"/>
  <c r="G38" i="195" s="1"/>
  <c r="D182" i="230" s="1"/>
  <c r="H38" i="195"/>
  <c r="J38" i="195"/>
  <c r="L38" i="195"/>
  <c r="C4" i="204"/>
  <c r="D4" i="204"/>
  <c r="C5" i="204"/>
  <c r="D5" i="204"/>
  <c r="A10" i="204"/>
  <c r="B10" i="204"/>
  <c r="C10" i="204"/>
  <c r="F10" i="204"/>
  <c r="A11" i="204"/>
  <c r="B11" i="204"/>
  <c r="C11" i="204"/>
  <c r="F11" i="204"/>
  <c r="A12" i="204"/>
  <c r="C12" i="204"/>
  <c r="F12" i="204"/>
  <c r="A13" i="204"/>
  <c r="B13" i="204"/>
  <c r="C13" i="204"/>
  <c r="F13" i="204"/>
  <c r="A14" i="204"/>
  <c r="B14" i="204"/>
  <c r="C14" i="204"/>
  <c r="F14" i="204"/>
  <c r="A15" i="204"/>
  <c r="B15" i="204"/>
  <c r="C15" i="204"/>
  <c r="F15" i="204"/>
  <c r="A16" i="204"/>
  <c r="B16" i="204"/>
  <c r="C16" i="204"/>
  <c r="F16" i="204"/>
  <c r="A17" i="204"/>
  <c r="C17" i="204"/>
  <c r="F17" i="204"/>
  <c r="A18" i="204"/>
  <c r="B18" i="204"/>
  <c r="C18" i="204"/>
  <c r="F18" i="204"/>
  <c r="A19" i="204"/>
  <c r="C19" i="204"/>
  <c r="F19" i="204"/>
  <c r="A20" i="204"/>
  <c r="B20" i="204"/>
  <c r="C20" i="204"/>
  <c r="F20" i="204"/>
  <c r="A21" i="204"/>
  <c r="B21" i="204"/>
  <c r="C21" i="204"/>
  <c r="F21" i="204"/>
  <c r="A22" i="204"/>
  <c r="C22" i="204"/>
  <c r="F22" i="204"/>
  <c r="A23" i="204"/>
  <c r="B23" i="204"/>
  <c r="C23" i="204"/>
  <c r="F23" i="204"/>
  <c r="A24" i="204"/>
  <c r="C24" i="204"/>
  <c r="F24" i="204"/>
  <c r="A25" i="204"/>
  <c r="B25" i="204"/>
  <c r="C25" i="204"/>
  <c r="F25" i="204"/>
  <c r="A26" i="204"/>
  <c r="C26" i="204"/>
  <c r="F26" i="204"/>
  <c r="A27" i="204"/>
  <c r="B27" i="204"/>
  <c r="C27" i="204"/>
  <c r="F27" i="204"/>
  <c r="A28" i="204"/>
  <c r="C28" i="204"/>
  <c r="F28" i="204"/>
  <c r="A29" i="204"/>
  <c r="B29" i="204"/>
  <c r="C29" i="204"/>
  <c r="F29" i="204"/>
  <c r="E37" i="204"/>
  <c r="C26" i="236" s="1"/>
  <c r="F37" i="204"/>
  <c r="E181" i="230"/>
  <c r="F4" i="196"/>
  <c r="G4" i="196"/>
  <c r="F5" i="196"/>
  <c r="G5" i="196"/>
  <c r="A11" i="196"/>
  <c r="B11" i="196"/>
  <c r="C11" i="196"/>
  <c r="F11" i="196"/>
  <c r="H11" i="196"/>
  <c r="J11" i="196"/>
  <c r="K11" i="196"/>
  <c r="L11" i="196"/>
  <c r="A12" i="196"/>
  <c r="B12" i="196"/>
  <c r="C12" i="196"/>
  <c r="F12" i="196"/>
  <c r="H12" i="196"/>
  <c r="J12" i="196"/>
  <c r="K12" i="196"/>
  <c r="L12" i="196"/>
  <c r="A13" i="196"/>
  <c r="C13" i="196"/>
  <c r="F13" i="196"/>
  <c r="H13" i="196"/>
  <c r="J13" i="196"/>
  <c r="K13" i="196"/>
  <c r="L13" i="196"/>
  <c r="A14" i="196"/>
  <c r="B14" i="196"/>
  <c r="C14" i="196"/>
  <c r="F14" i="196"/>
  <c r="H14" i="196"/>
  <c r="J14" i="196"/>
  <c r="K14" i="196"/>
  <c r="L14" i="196"/>
  <c r="A15" i="196"/>
  <c r="B15" i="196"/>
  <c r="C15" i="196"/>
  <c r="F15" i="196"/>
  <c r="H15" i="196"/>
  <c r="J15" i="196"/>
  <c r="K15" i="196"/>
  <c r="L15" i="196"/>
  <c r="A16" i="196"/>
  <c r="B16" i="196"/>
  <c r="C16" i="196"/>
  <c r="F16" i="196"/>
  <c r="H16" i="196"/>
  <c r="J16" i="196"/>
  <c r="K16" i="196"/>
  <c r="L16" i="196"/>
  <c r="A17" i="196"/>
  <c r="B17" i="196"/>
  <c r="C17" i="196"/>
  <c r="F17" i="196"/>
  <c r="H17" i="196"/>
  <c r="J17" i="196"/>
  <c r="K17" i="196"/>
  <c r="L17" i="196"/>
  <c r="A18" i="196"/>
  <c r="C18" i="196"/>
  <c r="F18" i="196"/>
  <c r="H18" i="196"/>
  <c r="J18" i="196"/>
  <c r="K18" i="196"/>
  <c r="A19" i="196"/>
  <c r="B19" i="196"/>
  <c r="C19" i="196"/>
  <c r="F19" i="196"/>
  <c r="H19" i="196"/>
  <c r="J19" i="196"/>
  <c r="K19" i="196"/>
  <c r="L19" i="196" s="1"/>
  <c r="A20" i="196"/>
  <c r="C20" i="196"/>
  <c r="F20" i="196"/>
  <c r="H20" i="196"/>
  <c r="J20" i="196"/>
  <c r="K20" i="196"/>
  <c r="L20" i="196"/>
  <c r="A21" i="196"/>
  <c r="B21" i="196"/>
  <c r="C21" i="196"/>
  <c r="F21" i="196"/>
  <c r="H21" i="196"/>
  <c r="J21" i="196"/>
  <c r="K21" i="196"/>
  <c r="L21" i="196"/>
  <c r="A22" i="196"/>
  <c r="B22" i="196"/>
  <c r="C22" i="196"/>
  <c r="F22" i="196"/>
  <c r="H22" i="196"/>
  <c r="J22" i="196"/>
  <c r="K22" i="196"/>
  <c r="L22" i="196"/>
  <c r="A23" i="196"/>
  <c r="C23" i="196"/>
  <c r="F23" i="196"/>
  <c r="H23" i="196"/>
  <c r="J23" i="196"/>
  <c r="K23" i="196"/>
  <c r="L23" i="196"/>
  <c r="A24" i="196"/>
  <c r="B24" i="196"/>
  <c r="C24" i="196"/>
  <c r="H24" i="196"/>
  <c r="J24" i="196"/>
  <c r="A25" i="196"/>
  <c r="C25" i="196"/>
  <c r="F25" i="196"/>
  <c r="K25" i="196"/>
  <c r="L25" i="196"/>
  <c r="H25" i="196"/>
  <c r="J25" i="196"/>
  <c r="A26" i="196"/>
  <c r="B26" i="196"/>
  <c r="C26" i="196"/>
  <c r="F26" i="196"/>
  <c r="K26" i="196"/>
  <c r="L26" i="196"/>
  <c r="H26" i="196"/>
  <c r="J26" i="196"/>
  <c r="A27" i="196"/>
  <c r="C27" i="196"/>
  <c r="F27" i="196"/>
  <c r="K27" i="196"/>
  <c r="L27" i="196"/>
  <c r="H27" i="196"/>
  <c r="J27" i="196"/>
  <c r="A28" i="196"/>
  <c r="B28" i="196"/>
  <c r="C28" i="196"/>
  <c r="F28" i="196"/>
  <c r="K28" i="196"/>
  <c r="L28" i="196"/>
  <c r="H28" i="196"/>
  <c r="J28" i="196"/>
  <c r="A29" i="196"/>
  <c r="C29" i="196"/>
  <c r="F29" i="196"/>
  <c r="K29" i="196"/>
  <c r="H29" i="196"/>
  <c r="J29" i="196"/>
  <c r="A30" i="196"/>
  <c r="B30" i="196"/>
  <c r="C30" i="196"/>
  <c r="F30" i="196"/>
  <c r="K30" i="196"/>
  <c r="H30" i="196"/>
  <c r="J30" i="196"/>
  <c r="D38" i="196"/>
  <c r="E38" i="196"/>
  <c r="F38" i="196" s="1"/>
  <c r="B24" i="236" s="1"/>
  <c r="G38" i="196"/>
  <c r="H38" i="196"/>
  <c r="C180" i="230"/>
  <c r="I38" i="196"/>
  <c r="H4" i="214"/>
  <c r="I4" i="214"/>
  <c r="H5" i="214"/>
  <c r="I5" i="214"/>
  <c r="A11" i="214"/>
  <c r="B11" i="214"/>
  <c r="C11" i="214"/>
  <c r="F11" i="214"/>
  <c r="I11" i="214"/>
  <c r="L11" i="214"/>
  <c r="O11" i="214"/>
  <c r="O12" i="214"/>
  <c r="O13" i="214"/>
  <c r="O14" i="214"/>
  <c r="O15" i="214"/>
  <c r="O16" i="214"/>
  <c r="O17" i="214"/>
  <c r="O18" i="214"/>
  <c r="O19" i="214"/>
  <c r="O20" i="214"/>
  <c r="O21" i="214"/>
  <c r="O22" i="214"/>
  <c r="O23" i="214"/>
  <c r="O24" i="214"/>
  <c r="O25" i="214"/>
  <c r="O26" i="214"/>
  <c r="O27" i="214"/>
  <c r="O28" i="214"/>
  <c r="O29" i="214"/>
  <c r="P11" i="214"/>
  <c r="Q11" i="214"/>
  <c r="R11" i="214"/>
  <c r="A12" i="214"/>
  <c r="B12" i="214"/>
  <c r="C12" i="214"/>
  <c r="F12" i="214"/>
  <c r="I12" i="214"/>
  <c r="L12" i="214"/>
  <c r="Q12" i="214"/>
  <c r="A13" i="214"/>
  <c r="C13" i="214"/>
  <c r="F13" i="214"/>
  <c r="I13" i="214"/>
  <c r="L13" i="214"/>
  <c r="P13" i="214"/>
  <c r="Q13" i="214"/>
  <c r="A14" i="214"/>
  <c r="B14" i="214"/>
  <c r="C14" i="214"/>
  <c r="F14" i="214"/>
  <c r="I14" i="214"/>
  <c r="L14" i="214"/>
  <c r="P14" i="214"/>
  <c r="Q14" i="214"/>
  <c r="A15" i="214"/>
  <c r="B15" i="214"/>
  <c r="C15" i="214"/>
  <c r="F15" i="214"/>
  <c r="I15" i="214"/>
  <c r="L15" i="214"/>
  <c r="P15" i="214"/>
  <c r="Q15" i="214"/>
  <c r="A16" i="214"/>
  <c r="B16" i="214"/>
  <c r="C16" i="214"/>
  <c r="F16" i="214"/>
  <c r="I16" i="214"/>
  <c r="L16" i="214"/>
  <c r="P16" i="214"/>
  <c r="Q16" i="214"/>
  <c r="A17" i="214"/>
  <c r="B17" i="214"/>
  <c r="C17" i="214"/>
  <c r="F17" i="214"/>
  <c r="I17" i="214"/>
  <c r="L17" i="214"/>
  <c r="P17" i="214"/>
  <c r="Q17" i="214"/>
  <c r="A18" i="214"/>
  <c r="C18" i="214"/>
  <c r="F18" i="214"/>
  <c r="I18" i="214"/>
  <c r="L18" i="214"/>
  <c r="P18" i="214"/>
  <c r="Q18" i="214"/>
  <c r="A19" i="214"/>
  <c r="B19" i="214"/>
  <c r="C19" i="214"/>
  <c r="F19" i="214"/>
  <c r="I19" i="214"/>
  <c r="L19" i="214"/>
  <c r="P19" i="214"/>
  <c r="Q19" i="214"/>
  <c r="A20" i="214"/>
  <c r="C20" i="214"/>
  <c r="F20" i="214"/>
  <c r="I20" i="214"/>
  <c r="L20" i="214"/>
  <c r="P20" i="214"/>
  <c r="Q20" i="214"/>
  <c r="A21" i="214"/>
  <c r="B21" i="214"/>
  <c r="C21" i="214"/>
  <c r="F21" i="214"/>
  <c r="I21" i="214"/>
  <c r="L21" i="214"/>
  <c r="P21" i="214"/>
  <c r="Q21" i="214"/>
  <c r="A22" i="214"/>
  <c r="B22" i="214"/>
  <c r="C22" i="214"/>
  <c r="F22" i="214"/>
  <c r="I22" i="214"/>
  <c r="L22" i="214"/>
  <c r="P22" i="214"/>
  <c r="Q22" i="214"/>
  <c r="R22" i="214"/>
  <c r="A23" i="214"/>
  <c r="C23" i="214"/>
  <c r="F23" i="214"/>
  <c r="I23" i="214"/>
  <c r="L23" i="214"/>
  <c r="P23" i="214"/>
  <c r="Q23" i="214"/>
  <c r="A24" i="214"/>
  <c r="B24" i="214"/>
  <c r="C24" i="214"/>
  <c r="F24" i="214"/>
  <c r="I24" i="214"/>
  <c r="L24" i="214"/>
  <c r="L25" i="214"/>
  <c r="L26" i="214"/>
  <c r="L27" i="214"/>
  <c r="L28" i="214"/>
  <c r="L29" i="214"/>
  <c r="P24" i="214"/>
  <c r="Q24" i="214"/>
  <c r="A25" i="214"/>
  <c r="C25" i="214"/>
  <c r="F25" i="214"/>
  <c r="I25" i="214"/>
  <c r="P25" i="214"/>
  <c r="Q25" i="214"/>
  <c r="A26" i="214"/>
  <c r="B26" i="214"/>
  <c r="C26" i="214"/>
  <c r="F26" i="214"/>
  <c r="I26" i="214"/>
  <c r="P26" i="214"/>
  <c r="Q26" i="214"/>
  <c r="A27" i="214"/>
  <c r="C27" i="214"/>
  <c r="F27" i="214"/>
  <c r="I27" i="214"/>
  <c r="P27" i="214"/>
  <c r="Q27" i="214"/>
  <c r="A28" i="214"/>
  <c r="B28" i="214"/>
  <c r="C28" i="214"/>
  <c r="F28" i="214"/>
  <c r="I28" i="214"/>
  <c r="P28" i="214"/>
  <c r="Q28" i="214"/>
  <c r="A29" i="214"/>
  <c r="C29" i="214"/>
  <c r="F29" i="214"/>
  <c r="I29" i="214"/>
  <c r="P29" i="214"/>
  <c r="Q29" i="214"/>
  <c r="A30" i="214"/>
  <c r="B30" i="214"/>
  <c r="C30" i="214"/>
  <c r="P30" i="214"/>
  <c r="Q30" i="214"/>
  <c r="H38" i="214"/>
  <c r="J38" i="214"/>
  <c r="K38" i="214"/>
  <c r="M38" i="214"/>
  <c r="H4" i="213"/>
  <c r="I4" i="213"/>
  <c r="H5" i="213"/>
  <c r="I5" i="213"/>
  <c r="A11" i="213"/>
  <c r="B11" i="213"/>
  <c r="C11" i="213"/>
  <c r="G11" i="213"/>
  <c r="K11" i="213"/>
  <c r="P11" i="213"/>
  <c r="A12" i="213"/>
  <c r="B12" i="213"/>
  <c r="C12" i="213"/>
  <c r="G12" i="213"/>
  <c r="K12" i="213"/>
  <c r="P12" i="213"/>
  <c r="A13" i="213"/>
  <c r="C13" i="213"/>
  <c r="G13" i="213"/>
  <c r="K13" i="213"/>
  <c r="P13" i="213"/>
  <c r="A14" i="213"/>
  <c r="B14" i="213"/>
  <c r="C14" i="213"/>
  <c r="G14" i="213"/>
  <c r="K14" i="213"/>
  <c r="P14" i="213"/>
  <c r="A15" i="213"/>
  <c r="B15" i="213"/>
  <c r="C15" i="213"/>
  <c r="G15" i="213"/>
  <c r="K15" i="213"/>
  <c r="P15" i="213"/>
  <c r="A16" i="213"/>
  <c r="B16" i="213"/>
  <c r="C16" i="213"/>
  <c r="G16" i="213"/>
  <c r="K16" i="213"/>
  <c r="P16" i="213"/>
  <c r="A17" i="213"/>
  <c r="B17" i="213"/>
  <c r="C17" i="213"/>
  <c r="G17" i="213"/>
  <c r="P17" i="213"/>
  <c r="A18" i="213"/>
  <c r="C18" i="213"/>
  <c r="G18" i="213"/>
  <c r="E174" i="230"/>
  <c r="K18" i="213"/>
  <c r="P18" i="213"/>
  <c r="A19" i="213"/>
  <c r="B19" i="213"/>
  <c r="C19" i="213"/>
  <c r="G19" i="213"/>
  <c r="K19" i="213"/>
  <c r="P19" i="213"/>
  <c r="A20" i="213"/>
  <c r="C20" i="213"/>
  <c r="A21" i="213"/>
  <c r="B21" i="213"/>
  <c r="C21" i="213"/>
  <c r="G21" i="213"/>
  <c r="K21" i="213"/>
  <c r="P21" i="213"/>
  <c r="A22" i="213"/>
  <c r="B22" i="213"/>
  <c r="C22" i="213"/>
  <c r="G22" i="213"/>
  <c r="K22" i="213"/>
  <c r="P22" i="213"/>
  <c r="A23" i="213"/>
  <c r="C23" i="213"/>
  <c r="G23" i="213"/>
  <c r="K23" i="213"/>
  <c r="P23" i="213"/>
  <c r="A24" i="213"/>
  <c r="B24" i="213"/>
  <c r="C24" i="213"/>
  <c r="G24" i="213"/>
  <c r="K24" i="213"/>
  <c r="P24" i="213"/>
  <c r="Q24" i="213"/>
  <c r="A25" i="213"/>
  <c r="C25" i="213"/>
  <c r="G25" i="213"/>
  <c r="K25" i="213"/>
  <c r="P25" i="213"/>
  <c r="A26" i="213"/>
  <c r="B26" i="213"/>
  <c r="C26" i="213"/>
  <c r="K26" i="213"/>
  <c r="P26" i="213"/>
  <c r="A27" i="213"/>
  <c r="C27" i="213"/>
  <c r="G27" i="213"/>
  <c r="K27" i="213"/>
  <c r="P27" i="213"/>
  <c r="A28" i="213"/>
  <c r="B28" i="213"/>
  <c r="C28" i="213"/>
  <c r="G28" i="213"/>
  <c r="K28" i="213"/>
  <c r="P28" i="213"/>
  <c r="A29" i="213"/>
  <c r="C29" i="213"/>
  <c r="G29" i="213"/>
  <c r="K29" i="213"/>
  <c r="P29" i="213"/>
  <c r="A30" i="213"/>
  <c r="B30" i="213"/>
  <c r="C30" i="213"/>
  <c r="G30" i="213"/>
  <c r="K30" i="213"/>
  <c r="P30" i="213"/>
  <c r="F38" i="213"/>
  <c r="I38" i="213"/>
  <c r="J38" i="213"/>
  <c r="L38" i="213"/>
  <c r="N38" i="213"/>
  <c r="O38" i="213"/>
  <c r="E4" i="212"/>
  <c r="F4" i="212"/>
  <c r="E5" i="212"/>
  <c r="F5" i="212"/>
  <c r="A11" i="212"/>
  <c r="B11" i="212"/>
  <c r="C11" i="212"/>
  <c r="F11" i="212"/>
  <c r="F12" i="212"/>
  <c r="F13" i="212"/>
  <c r="F14" i="212"/>
  <c r="F15" i="212"/>
  <c r="F16" i="212"/>
  <c r="F17" i="212"/>
  <c r="F18" i="212"/>
  <c r="F19" i="212"/>
  <c r="F20" i="212"/>
  <c r="F21" i="212"/>
  <c r="F23" i="212"/>
  <c r="F25" i="212"/>
  <c r="F26" i="212"/>
  <c r="F27" i="212"/>
  <c r="F28" i="212"/>
  <c r="F29" i="212"/>
  <c r="F30" i="212"/>
  <c r="I11" i="212"/>
  <c r="L11" i="212"/>
  <c r="J11" i="212"/>
  <c r="K11" i="212"/>
  <c r="A12" i="212"/>
  <c r="B12" i="212"/>
  <c r="C12" i="212"/>
  <c r="I12" i="212"/>
  <c r="L12" i="212"/>
  <c r="J12" i="212"/>
  <c r="K12" i="212"/>
  <c r="A13" i="212"/>
  <c r="C13" i="212"/>
  <c r="I13" i="212"/>
  <c r="A14" i="212"/>
  <c r="B14" i="212"/>
  <c r="C14" i="212"/>
  <c r="I14" i="212"/>
  <c r="J14" i="212"/>
  <c r="K14" i="212"/>
  <c r="A15" i="212"/>
  <c r="B15" i="212"/>
  <c r="C15" i="212"/>
  <c r="I15" i="212"/>
  <c r="L15" i="212"/>
  <c r="J15" i="212"/>
  <c r="K15" i="212"/>
  <c r="A16" i="212"/>
  <c r="B16" i="212"/>
  <c r="C16" i="212"/>
  <c r="I16" i="212"/>
  <c r="J16" i="212"/>
  <c r="K16" i="212"/>
  <c r="L16" i="212"/>
  <c r="A17" i="212"/>
  <c r="B17" i="212"/>
  <c r="C17" i="212"/>
  <c r="I17" i="212"/>
  <c r="L17" i="212"/>
  <c r="J17" i="212"/>
  <c r="K17" i="212"/>
  <c r="A18" i="212"/>
  <c r="C18" i="212"/>
  <c r="I18" i="212"/>
  <c r="A19" i="212"/>
  <c r="B19" i="212"/>
  <c r="C19" i="212"/>
  <c r="I19" i="212"/>
  <c r="L19" i="212"/>
  <c r="J19" i="212"/>
  <c r="A20" i="212"/>
  <c r="C20" i="212"/>
  <c r="I20" i="212"/>
  <c r="A21" i="212"/>
  <c r="B21" i="212"/>
  <c r="C21" i="212"/>
  <c r="I21" i="212"/>
  <c r="L21" i="212"/>
  <c r="J21" i="212"/>
  <c r="K21" i="212"/>
  <c r="A22" i="212"/>
  <c r="B22" i="212"/>
  <c r="C22" i="212"/>
  <c r="I22" i="212"/>
  <c r="A23" i="212"/>
  <c r="C23" i="212"/>
  <c r="I23" i="212"/>
  <c r="L23" i="212" s="1"/>
  <c r="J23" i="212"/>
  <c r="K23" i="212"/>
  <c r="A24" i="212"/>
  <c r="B24" i="212"/>
  <c r="C24" i="212"/>
  <c r="I24" i="212"/>
  <c r="L24" i="212" s="1"/>
  <c r="J24" i="212"/>
  <c r="A25" i="212"/>
  <c r="C25" i="212"/>
  <c r="I25" i="212"/>
  <c r="A26" i="212"/>
  <c r="B26" i="212"/>
  <c r="C26" i="212"/>
  <c r="I26" i="212"/>
  <c r="L26" i="212"/>
  <c r="J26" i="212"/>
  <c r="K26" i="212"/>
  <c r="A27" i="212"/>
  <c r="C27" i="212"/>
  <c r="I27" i="212"/>
  <c r="A28" i="212"/>
  <c r="B28" i="212"/>
  <c r="C28" i="212"/>
  <c r="I28" i="212"/>
  <c r="A29" i="212"/>
  <c r="C29" i="212"/>
  <c r="I29" i="212"/>
  <c r="A30" i="212"/>
  <c r="B30" i="212"/>
  <c r="C30" i="212"/>
  <c r="I30" i="212"/>
  <c r="L30" i="212"/>
  <c r="J30" i="212"/>
  <c r="K30" i="212"/>
  <c r="H38" i="212"/>
  <c r="K38" i="212"/>
  <c r="D172" i="230"/>
  <c r="O4" i="31"/>
  <c r="P4" i="31"/>
  <c r="O5" i="31"/>
  <c r="P5" i="31"/>
  <c r="C4" i="30"/>
  <c r="D4" i="30"/>
  <c r="C5" i="30"/>
  <c r="D5" i="30"/>
  <c r="A11" i="30"/>
  <c r="B11" i="30"/>
  <c r="C11" i="30"/>
  <c r="A12" i="30"/>
  <c r="B12" i="30"/>
  <c r="C12" i="30"/>
  <c r="A13" i="30"/>
  <c r="C13" i="30"/>
  <c r="A14" i="30"/>
  <c r="B14" i="30"/>
  <c r="C14" i="30"/>
  <c r="A15" i="30"/>
  <c r="B15" i="30"/>
  <c r="C15" i="30"/>
  <c r="A16" i="30"/>
  <c r="B16" i="30"/>
  <c r="C16" i="30"/>
  <c r="A17" i="30"/>
  <c r="B17" i="30"/>
  <c r="C17" i="30"/>
  <c r="A18" i="30"/>
  <c r="C18" i="30"/>
  <c r="A19" i="30"/>
  <c r="B19" i="30"/>
  <c r="C19" i="30"/>
  <c r="A20" i="30"/>
  <c r="C20" i="30"/>
  <c r="A21" i="30"/>
  <c r="B21" i="30"/>
  <c r="C21" i="30"/>
  <c r="A22" i="30"/>
  <c r="B22" i="30"/>
  <c r="C22" i="30"/>
  <c r="A23" i="30"/>
  <c r="C23" i="30"/>
  <c r="A24" i="30"/>
  <c r="B24" i="30"/>
  <c r="C24" i="30"/>
  <c r="A25" i="30"/>
  <c r="C25" i="30"/>
  <c r="A26" i="30"/>
  <c r="B26" i="30"/>
  <c r="C26" i="30"/>
  <c r="A27" i="30"/>
  <c r="C27" i="30"/>
  <c r="A28" i="30"/>
  <c r="B28" i="30"/>
  <c r="C28" i="30"/>
  <c r="A29" i="30"/>
  <c r="C29" i="30"/>
  <c r="A30" i="30"/>
  <c r="B30" i="30"/>
  <c r="C30" i="30"/>
  <c r="I4" i="91"/>
  <c r="J4" i="91"/>
  <c r="I5" i="91"/>
  <c r="J5" i="91"/>
  <c r="A12" i="91"/>
  <c r="B12" i="91"/>
  <c r="C12" i="91"/>
  <c r="F12" i="91"/>
  <c r="J12" i="91"/>
  <c r="M12" i="91"/>
  <c r="Q12" i="91"/>
  <c r="T12" i="91"/>
  <c r="A13" i="91"/>
  <c r="B13" i="91"/>
  <c r="C13" i="91"/>
  <c r="F13" i="91"/>
  <c r="J13" i="91"/>
  <c r="M13" i="91"/>
  <c r="Q13" i="91"/>
  <c r="T13" i="91"/>
  <c r="A14" i="91"/>
  <c r="C14" i="91"/>
  <c r="F14" i="91"/>
  <c r="J14" i="91"/>
  <c r="M14" i="91"/>
  <c r="Q14" i="91"/>
  <c r="T14" i="91"/>
  <c r="A15" i="91"/>
  <c r="B15" i="91"/>
  <c r="C15" i="91"/>
  <c r="F15" i="91"/>
  <c r="J15" i="91"/>
  <c r="M15" i="91"/>
  <c r="Q15" i="91"/>
  <c r="T15" i="91"/>
  <c r="A16" i="91"/>
  <c r="B16" i="91"/>
  <c r="C16" i="91"/>
  <c r="F16" i="91"/>
  <c r="J16" i="91"/>
  <c r="M16" i="91"/>
  <c r="Q16" i="91"/>
  <c r="T16" i="91"/>
  <c r="A17" i="91"/>
  <c r="B17" i="91"/>
  <c r="C17" i="91"/>
  <c r="F17" i="91"/>
  <c r="J17" i="91"/>
  <c r="M17" i="91"/>
  <c r="Q17" i="91"/>
  <c r="T17" i="91"/>
  <c r="A18" i="91"/>
  <c r="B18" i="91"/>
  <c r="C18" i="91"/>
  <c r="F18" i="91"/>
  <c r="J18" i="91"/>
  <c r="M18" i="91"/>
  <c r="Q18" i="91"/>
  <c r="T18" i="91"/>
  <c r="A19" i="91"/>
  <c r="C19" i="91"/>
  <c r="F19" i="91"/>
  <c r="J19" i="91"/>
  <c r="M19" i="91"/>
  <c r="Q19" i="91"/>
  <c r="T19" i="91"/>
  <c r="A20" i="91"/>
  <c r="B20" i="91"/>
  <c r="C20" i="91"/>
  <c r="F20" i="91"/>
  <c r="J20" i="91"/>
  <c r="M20" i="91"/>
  <c r="M21" i="91"/>
  <c r="M22" i="91"/>
  <c r="M23" i="91"/>
  <c r="M24" i="91"/>
  <c r="M25" i="91"/>
  <c r="M26" i="91"/>
  <c r="M27" i="91"/>
  <c r="M28" i="91"/>
  <c r="M29" i="91"/>
  <c r="M30" i="91"/>
  <c r="M31" i="91"/>
  <c r="Q20" i="91"/>
  <c r="T20" i="91"/>
  <c r="A21" i="91"/>
  <c r="C21" i="91"/>
  <c r="F21" i="91"/>
  <c r="J21" i="91"/>
  <c r="Q21" i="91"/>
  <c r="T21" i="91"/>
  <c r="A22" i="91"/>
  <c r="B22" i="91"/>
  <c r="C22" i="91"/>
  <c r="F22" i="91"/>
  <c r="J22" i="91"/>
  <c r="Q22" i="91"/>
  <c r="T22" i="91"/>
  <c r="A23" i="91"/>
  <c r="B23" i="91"/>
  <c r="C23" i="91"/>
  <c r="F23" i="91"/>
  <c r="J23" i="91"/>
  <c r="Q23" i="91"/>
  <c r="T23" i="91"/>
  <c r="A24" i="91"/>
  <c r="C24" i="91"/>
  <c r="F24" i="91"/>
  <c r="J24" i="91"/>
  <c r="Q24" i="91"/>
  <c r="T24" i="91"/>
  <c r="A25" i="91"/>
  <c r="B25" i="91"/>
  <c r="C25" i="91"/>
  <c r="F25" i="91"/>
  <c r="J25" i="91"/>
  <c r="Q25" i="91"/>
  <c r="T25" i="91"/>
  <c r="A26" i="91"/>
  <c r="C26" i="91"/>
  <c r="F26" i="91"/>
  <c r="J26" i="91"/>
  <c r="Q26" i="91"/>
  <c r="T26" i="91"/>
  <c r="A27" i="91"/>
  <c r="B27" i="91"/>
  <c r="C27" i="91"/>
  <c r="F27" i="91"/>
  <c r="J27" i="91"/>
  <c r="Q27" i="91"/>
  <c r="T27" i="91"/>
  <c r="A28" i="91"/>
  <c r="C28" i="91"/>
  <c r="F28" i="91"/>
  <c r="J28" i="91"/>
  <c r="Q28" i="91"/>
  <c r="T28" i="91"/>
  <c r="A29" i="91"/>
  <c r="B29" i="91"/>
  <c r="C29" i="91"/>
  <c r="F29" i="91"/>
  <c r="J29" i="91"/>
  <c r="Q29" i="91"/>
  <c r="T29" i="91"/>
  <c r="A30" i="91"/>
  <c r="C30" i="91"/>
  <c r="F30" i="91"/>
  <c r="J30" i="91"/>
  <c r="Q30" i="91"/>
  <c r="T30" i="91"/>
  <c r="A31" i="91"/>
  <c r="B31" i="91"/>
  <c r="C31" i="91"/>
  <c r="F31" i="91"/>
  <c r="J31" i="91"/>
  <c r="Q31" i="91"/>
  <c r="T31" i="91"/>
  <c r="D39" i="91"/>
  <c r="C160" i="230"/>
  <c r="E39" i="91"/>
  <c r="D160" i="230"/>
  <c r="G39" i="91"/>
  <c r="H39" i="91"/>
  <c r="C162" i="230"/>
  <c r="I39" i="91"/>
  <c r="D162" i="230"/>
  <c r="K39" i="91"/>
  <c r="C163" i="230"/>
  <c r="L39" i="91"/>
  <c r="N39" i="91"/>
  <c r="O39" i="91"/>
  <c r="C165" i="230"/>
  <c r="P39" i="91"/>
  <c r="D165" i="230"/>
  <c r="R39" i="91"/>
  <c r="S39" i="91"/>
  <c r="C4" i="131"/>
  <c r="D4" i="131"/>
  <c r="C5" i="131"/>
  <c r="D5" i="131"/>
  <c r="A9" i="131"/>
  <c r="B9" i="131"/>
  <c r="C9" i="131"/>
  <c r="A10" i="131"/>
  <c r="B10" i="131"/>
  <c r="C10" i="131"/>
  <c r="A11" i="131"/>
  <c r="C11" i="131"/>
  <c r="A12" i="131"/>
  <c r="B12" i="131"/>
  <c r="C12" i="131"/>
  <c r="A13" i="131"/>
  <c r="B13" i="131"/>
  <c r="C13" i="131"/>
  <c r="A14" i="131"/>
  <c r="B14" i="131"/>
  <c r="C14" i="131"/>
  <c r="A15" i="131"/>
  <c r="B15" i="131"/>
  <c r="C15" i="131"/>
  <c r="A16" i="131"/>
  <c r="C16" i="131"/>
  <c r="A17" i="131"/>
  <c r="B17" i="131"/>
  <c r="C17" i="131"/>
  <c r="A18" i="131"/>
  <c r="C18" i="131"/>
  <c r="A19" i="131"/>
  <c r="B19" i="131"/>
  <c r="C19" i="131"/>
  <c r="A20" i="131"/>
  <c r="B20" i="131"/>
  <c r="C20" i="131"/>
  <c r="A21" i="131"/>
  <c r="C21" i="131"/>
  <c r="A22" i="131"/>
  <c r="B22" i="131"/>
  <c r="C22" i="131"/>
  <c r="A23" i="131"/>
  <c r="C23" i="131"/>
  <c r="A24" i="131"/>
  <c r="B24" i="131"/>
  <c r="C24" i="131"/>
  <c r="A25" i="131"/>
  <c r="C25" i="131"/>
  <c r="A26" i="131"/>
  <c r="B26" i="131"/>
  <c r="C26" i="131"/>
  <c r="A27" i="131"/>
  <c r="C27" i="131"/>
  <c r="A28" i="131"/>
  <c r="B28" i="131"/>
  <c r="C28" i="131"/>
  <c r="I4" i="89"/>
  <c r="J4" i="89"/>
  <c r="I5" i="89"/>
  <c r="H8" i="89"/>
  <c r="Q8" i="89"/>
  <c r="A13" i="89"/>
  <c r="C13" i="89"/>
  <c r="F13" i="89"/>
  <c r="K13" i="89"/>
  <c r="O13" i="89"/>
  <c r="T13" i="89"/>
  <c r="A14" i="89"/>
  <c r="B14" i="89"/>
  <c r="C14" i="89"/>
  <c r="F14" i="89"/>
  <c r="K14" i="89"/>
  <c r="O14" i="89"/>
  <c r="Q14" i="89"/>
  <c r="T14" i="89"/>
  <c r="A15" i="89"/>
  <c r="C15" i="89"/>
  <c r="F15" i="89"/>
  <c r="K15" i="89"/>
  <c r="O15" i="89"/>
  <c r="Q15" i="89"/>
  <c r="T15" i="89"/>
  <c r="U15" i="89"/>
  <c r="A16" i="89"/>
  <c r="B16" i="89"/>
  <c r="C16" i="89"/>
  <c r="F16" i="89"/>
  <c r="K16" i="89"/>
  <c r="O16" i="89"/>
  <c r="Q16" i="89"/>
  <c r="S16" i="89"/>
  <c r="T16" i="89"/>
  <c r="A17" i="89"/>
  <c r="B17" i="89"/>
  <c r="C17" i="89"/>
  <c r="F17" i="89"/>
  <c r="K17" i="89"/>
  <c r="O17" i="89"/>
  <c r="S17" i="89"/>
  <c r="T17" i="89"/>
  <c r="U17" i="89"/>
  <c r="A18" i="89"/>
  <c r="B18" i="89"/>
  <c r="C18" i="89"/>
  <c r="F18" i="89"/>
  <c r="F19" i="89"/>
  <c r="F20" i="89"/>
  <c r="F21" i="89"/>
  <c r="F22" i="89"/>
  <c r="F23" i="89"/>
  <c r="F24" i="89"/>
  <c r="F25" i="89"/>
  <c r="F26" i="89"/>
  <c r="F27" i="89"/>
  <c r="F28" i="89"/>
  <c r="F29" i="89"/>
  <c r="F30" i="89"/>
  <c r="F31" i="89"/>
  <c r="F32" i="89"/>
  <c r="K18" i="89"/>
  <c r="O18" i="89"/>
  <c r="S18" i="89"/>
  <c r="T18" i="89"/>
  <c r="A19" i="89"/>
  <c r="B19" i="89"/>
  <c r="C19" i="89"/>
  <c r="K19" i="89"/>
  <c r="O19" i="89"/>
  <c r="Q19" i="89"/>
  <c r="T19" i="89"/>
  <c r="A20" i="89"/>
  <c r="C20" i="89"/>
  <c r="K20" i="89"/>
  <c r="O20" i="89"/>
  <c r="T20" i="89"/>
  <c r="A21" i="89"/>
  <c r="B21" i="89"/>
  <c r="C21" i="89"/>
  <c r="K21" i="89"/>
  <c r="O21" i="89"/>
  <c r="O22" i="89"/>
  <c r="O23" i="89"/>
  <c r="O24" i="89"/>
  <c r="O25" i="89"/>
  <c r="O26" i="89"/>
  <c r="O27" i="89"/>
  <c r="O28" i="89"/>
  <c r="O29" i="89"/>
  <c r="O30" i="89"/>
  <c r="O31" i="89"/>
  <c r="O32" i="89"/>
  <c r="Q21" i="89"/>
  <c r="T21" i="89"/>
  <c r="A22" i="89"/>
  <c r="C22" i="89"/>
  <c r="K22" i="89"/>
  <c r="Q22" i="89"/>
  <c r="S22" i="89"/>
  <c r="T22" i="89"/>
  <c r="A23" i="89"/>
  <c r="B23" i="89"/>
  <c r="C23" i="89"/>
  <c r="K23" i="89"/>
  <c r="Q23" i="89"/>
  <c r="S23" i="89"/>
  <c r="T23" i="89"/>
  <c r="U23" i="89"/>
  <c r="A24" i="89"/>
  <c r="B24" i="89"/>
  <c r="C24" i="89"/>
  <c r="K24" i="89"/>
  <c r="T24" i="89"/>
  <c r="A25" i="89"/>
  <c r="C25" i="89"/>
  <c r="K25" i="89"/>
  <c r="T25" i="89"/>
  <c r="Q25" i="89"/>
  <c r="S25" i="89"/>
  <c r="A26" i="89"/>
  <c r="B26" i="89"/>
  <c r="C26" i="89"/>
  <c r="K26" i="89"/>
  <c r="T26" i="89"/>
  <c r="A27" i="89"/>
  <c r="C27" i="89"/>
  <c r="K27" i="89"/>
  <c r="Q27" i="89"/>
  <c r="T27" i="89"/>
  <c r="A28" i="89"/>
  <c r="B28" i="89"/>
  <c r="C28" i="89"/>
  <c r="K28" i="89"/>
  <c r="T28" i="89"/>
  <c r="A29" i="89"/>
  <c r="C29" i="89"/>
  <c r="K29" i="89"/>
  <c r="T29" i="89"/>
  <c r="A30" i="89"/>
  <c r="B30" i="89"/>
  <c r="C30" i="89"/>
  <c r="K30" i="89"/>
  <c r="Q30" i="89"/>
  <c r="S30" i="89"/>
  <c r="T30" i="89"/>
  <c r="U30" i="89"/>
  <c r="A31" i="89"/>
  <c r="C31" i="89"/>
  <c r="K31" i="89"/>
  <c r="Q31" i="89"/>
  <c r="S31" i="89"/>
  <c r="T31" i="89"/>
  <c r="A32" i="89"/>
  <c r="B32" i="89"/>
  <c r="C32" i="89"/>
  <c r="K32" i="89"/>
  <c r="T32" i="89"/>
  <c r="G40" i="89"/>
  <c r="C150" i="230"/>
  <c r="I40" i="89"/>
  <c r="M40" i="89"/>
  <c r="N40" i="89"/>
  <c r="P40" i="89"/>
  <c r="R40" i="89"/>
  <c r="E4" i="168"/>
  <c r="F4" i="168"/>
  <c r="E5" i="168"/>
  <c r="F5" i="168"/>
  <c r="A11" i="168"/>
  <c r="B11" i="168"/>
  <c r="C11" i="168"/>
  <c r="F11" i="168"/>
  <c r="F12" i="168"/>
  <c r="F13" i="168"/>
  <c r="F14" i="168"/>
  <c r="F15" i="168"/>
  <c r="F16" i="168"/>
  <c r="F17" i="168"/>
  <c r="F18" i="168"/>
  <c r="F19" i="168"/>
  <c r="F20" i="168"/>
  <c r="F21" i="168"/>
  <c r="F22" i="168"/>
  <c r="F23" i="168"/>
  <c r="F24" i="168"/>
  <c r="F25" i="168"/>
  <c r="F26" i="168"/>
  <c r="F27" i="168"/>
  <c r="F28" i="168"/>
  <c r="F29" i="168"/>
  <c r="F30" i="168"/>
  <c r="I11" i="168"/>
  <c r="J11" i="168"/>
  <c r="J12" i="168"/>
  <c r="J13" i="168"/>
  <c r="J14" i="168"/>
  <c r="J15" i="168"/>
  <c r="J16" i="168"/>
  <c r="J17" i="168"/>
  <c r="J18" i="168"/>
  <c r="J19" i="168"/>
  <c r="J20" i="168"/>
  <c r="J21" i="168"/>
  <c r="J22" i="168"/>
  <c r="J23" i="168"/>
  <c r="J24" i="168"/>
  <c r="J25" i="168"/>
  <c r="J26" i="168"/>
  <c r="J27" i="168"/>
  <c r="J28" i="168"/>
  <c r="J29" i="168"/>
  <c r="J30" i="168"/>
  <c r="K11" i="168"/>
  <c r="A12" i="168"/>
  <c r="B12" i="168"/>
  <c r="C12" i="168"/>
  <c r="I12" i="168"/>
  <c r="K12" i="168"/>
  <c r="L12" i="168"/>
  <c r="A13" i="168"/>
  <c r="C13" i="168"/>
  <c r="I13" i="168"/>
  <c r="K13" i="168"/>
  <c r="A14" i="168"/>
  <c r="B14" i="168"/>
  <c r="C14" i="168"/>
  <c r="I14" i="168"/>
  <c r="K14" i="168"/>
  <c r="A15" i="168"/>
  <c r="B15" i="168"/>
  <c r="C15" i="168"/>
  <c r="I15" i="168"/>
  <c r="K15" i="168"/>
  <c r="A16" i="168"/>
  <c r="B16" i="168"/>
  <c r="C16" i="168"/>
  <c r="I16" i="168"/>
  <c r="K16" i="168"/>
  <c r="A17" i="168"/>
  <c r="B17" i="168"/>
  <c r="C17" i="168"/>
  <c r="I17" i="168"/>
  <c r="K17" i="168"/>
  <c r="A18" i="168"/>
  <c r="C18" i="168"/>
  <c r="I18" i="168"/>
  <c r="K18" i="168"/>
  <c r="A19" i="168"/>
  <c r="B19" i="168"/>
  <c r="C19" i="168"/>
  <c r="I19" i="168"/>
  <c r="K19" i="168"/>
  <c r="L19" i="168"/>
  <c r="A20" i="168"/>
  <c r="C20" i="168"/>
  <c r="I20" i="168"/>
  <c r="K20" i="168"/>
  <c r="L20" i="168"/>
  <c r="A21" i="168"/>
  <c r="B21" i="168"/>
  <c r="C21" i="168"/>
  <c r="I21" i="168"/>
  <c r="K21" i="168"/>
  <c r="A22" i="168"/>
  <c r="B22" i="168"/>
  <c r="C22" i="168"/>
  <c r="I22" i="168"/>
  <c r="K22" i="168"/>
  <c r="A23" i="168"/>
  <c r="C23" i="168"/>
  <c r="I23" i="168"/>
  <c r="K23" i="168"/>
  <c r="L23" i="168"/>
  <c r="A24" i="168"/>
  <c r="B24" i="168"/>
  <c r="C24" i="168"/>
  <c r="I24" i="168"/>
  <c r="K24" i="168"/>
  <c r="L24" i="168"/>
  <c r="A25" i="168"/>
  <c r="C25" i="168"/>
  <c r="I25" i="168"/>
  <c r="K25" i="168"/>
  <c r="A26" i="168"/>
  <c r="B26" i="168"/>
  <c r="C26" i="168"/>
  <c r="I26" i="168"/>
  <c r="K26" i="168"/>
  <c r="A27" i="168"/>
  <c r="C27" i="168"/>
  <c r="I27" i="168"/>
  <c r="K27" i="168"/>
  <c r="A28" i="168"/>
  <c r="B28" i="168"/>
  <c r="C28" i="168"/>
  <c r="I28" i="168"/>
  <c r="K28" i="168"/>
  <c r="L28" i="168"/>
  <c r="A29" i="168"/>
  <c r="C29" i="168"/>
  <c r="I29" i="168"/>
  <c r="K29" i="168"/>
  <c r="L29" i="168"/>
  <c r="A30" i="168"/>
  <c r="B30" i="168"/>
  <c r="C30" i="168"/>
  <c r="I30" i="168"/>
  <c r="K30" i="168"/>
  <c r="E5" i="176"/>
  <c r="F5" i="176"/>
  <c r="E6" i="176"/>
  <c r="F6" i="176"/>
  <c r="A12" i="176"/>
  <c r="B12" i="176"/>
  <c r="C12" i="176"/>
  <c r="A13" i="176"/>
  <c r="B13" i="176"/>
  <c r="C13" i="176"/>
  <c r="A14" i="176"/>
  <c r="C14" i="176"/>
  <c r="A15" i="176"/>
  <c r="B15" i="176"/>
  <c r="C15" i="176"/>
  <c r="A16" i="176"/>
  <c r="B16" i="176"/>
  <c r="C16" i="176"/>
  <c r="J15" i="169"/>
  <c r="K15" i="169"/>
  <c r="L15" i="169" s="1"/>
  <c r="D16" i="176" s="1"/>
  <c r="A17" i="176"/>
  <c r="B17" i="176"/>
  <c r="C17" i="176"/>
  <c r="A18" i="176"/>
  <c r="B18" i="176"/>
  <c r="C18" i="176"/>
  <c r="A19" i="176"/>
  <c r="C19" i="176"/>
  <c r="J18" i="169"/>
  <c r="K18" i="169"/>
  <c r="L18" i="169"/>
  <c r="D19" i="176"/>
  <c r="A20" i="176"/>
  <c r="B20" i="176"/>
  <c r="C20" i="176"/>
  <c r="J19" i="169"/>
  <c r="K19" i="169"/>
  <c r="L19" i="169" s="1"/>
  <c r="D20" i="176" s="1"/>
  <c r="A21" i="176"/>
  <c r="C21" i="176"/>
  <c r="A22" i="176"/>
  <c r="B22" i="176"/>
  <c r="C22" i="176"/>
  <c r="A23" i="176"/>
  <c r="B23" i="176"/>
  <c r="C23" i="176"/>
  <c r="A24" i="176"/>
  <c r="C24" i="176"/>
  <c r="A25" i="176"/>
  <c r="B25" i="176"/>
  <c r="C25" i="176"/>
  <c r="A26" i="176"/>
  <c r="C26" i="176"/>
  <c r="A27" i="176"/>
  <c r="B27" i="176"/>
  <c r="C27" i="176"/>
  <c r="A28" i="176"/>
  <c r="C28" i="176"/>
  <c r="A29" i="176"/>
  <c r="B29" i="176"/>
  <c r="C29" i="176"/>
  <c r="A30" i="176"/>
  <c r="C30" i="176"/>
  <c r="A31" i="176"/>
  <c r="B31" i="176"/>
  <c r="C31" i="176"/>
  <c r="E39" i="176"/>
  <c r="G39" i="176"/>
  <c r="I39" i="176"/>
  <c r="K39" i="176"/>
  <c r="F4" i="169"/>
  <c r="G4" i="169"/>
  <c r="F5" i="169"/>
  <c r="G5" i="169"/>
  <c r="A11" i="169"/>
  <c r="B11" i="169"/>
  <c r="C11" i="169"/>
  <c r="F11" i="169"/>
  <c r="I11" i="169"/>
  <c r="I12" i="169"/>
  <c r="I13" i="169"/>
  <c r="I14" i="169"/>
  <c r="I15" i="169"/>
  <c r="I16" i="169"/>
  <c r="I17" i="169"/>
  <c r="I18" i="169"/>
  <c r="I19" i="169"/>
  <c r="I20" i="169"/>
  <c r="I21" i="169"/>
  <c r="I22" i="169"/>
  <c r="I23" i="169"/>
  <c r="I24" i="169"/>
  <c r="I25" i="169"/>
  <c r="I26" i="169"/>
  <c r="I27" i="169"/>
  <c r="I28" i="169"/>
  <c r="I29" i="169"/>
  <c r="I30" i="169"/>
  <c r="J11" i="169"/>
  <c r="J12" i="169"/>
  <c r="J13" i="169"/>
  <c r="J14" i="169"/>
  <c r="J16" i="169"/>
  <c r="J17" i="169"/>
  <c r="J20" i="169"/>
  <c r="J21" i="169"/>
  <c r="J22" i="169"/>
  <c r="J23" i="169"/>
  <c r="J24" i="169"/>
  <c r="J25" i="169"/>
  <c r="J27" i="169"/>
  <c r="J28" i="169"/>
  <c r="J29" i="169"/>
  <c r="J30" i="169"/>
  <c r="K11" i="169"/>
  <c r="A12" i="169"/>
  <c r="B12" i="169"/>
  <c r="C12" i="169"/>
  <c r="F12" i="169"/>
  <c r="K12" i="169"/>
  <c r="A13" i="169"/>
  <c r="C13" i="169"/>
  <c r="F13" i="169"/>
  <c r="K13" i="169"/>
  <c r="L13" i="169"/>
  <c r="D14" i="176"/>
  <c r="A14" i="169"/>
  <c r="B14" i="169"/>
  <c r="C14" i="169"/>
  <c r="F14" i="169"/>
  <c r="K14" i="169"/>
  <c r="A15" i="169"/>
  <c r="B15" i="169"/>
  <c r="C15" i="169"/>
  <c r="F15" i="169"/>
  <c r="A16" i="169"/>
  <c r="B16" i="169"/>
  <c r="C16" i="169"/>
  <c r="F16" i="169"/>
  <c r="K16" i="169"/>
  <c r="L16" i="169"/>
  <c r="D17" i="176"/>
  <c r="A17" i="169"/>
  <c r="B17" i="169"/>
  <c r="C17" i="169"/>
  <c r="F17" i="169"/>
  <c r="K17" i="169"/>
  <c r="A18" i="169"/>
  <c r="C18" i="169"/>
  <c r="F18" i="169"/>
  <c r="A19" i="169"/>
  <c r="B19" i="169"/>
  <c r="C19" i="169"/>
  <c r="F19" i="169"/>
  <c r="A20" i="169"/>
  <c r="C20" i="169"/>
  <c r="F20" i="169"/>
  <c r="K20" i="169"/>
  <c r="A21" i="169"/>
  <c r="B21" i="169"/>
  <c r="C21" i="169"/>
  <c r="F21" i="169"/>
  <c r="K21" i="169"/>
  <c r="L21" i="169"/>
  <c r="D22" i="176"/>
  <c r="A22" i="169"/>
  <c r="B22" i="169"/>
  <c r="C22" i="169"/>
  <c r="F22" i="169"/>
  <c r="K22" i="169"/>
  <c r="L22" i="169" s="1"/>
  <c r="D23" i="176" s="1"/>
  <c r="A23" i="169"/>
  <c r="C23" i="169"/>
  <c r="F23" i="169"/>
  <c r="K23" i="169"/>
  <c r="A24" i="169"/>
  <c r="B24" i="169"/>
  <c r="C24" i="169"/>
  <c r="F24" i="169"/>
  <c r="K24" i="169"/>
  <c r="A25" i="169"/>
  <c r="C25" i="169"/>
  <c r="F25" i="169"/>
  <c r="K25" i="169"/>
  <c r="A26" i="169"/>
  <c r="B26" i="169"/>
  <c r="C26" i="169"/>
  <c r="F26" i="169"/>
  <c r="A27" i="169"/>
  <c r="C27" i="169"/>
  <c r="F27" i="169"/>
  <c r="K27" i="169"/>
  <c r="A28" i="169"/>
  <c r="B28" i="169"/>
  <c r="C28" i="169"/>
  <c r="F28" i="169"/>
  <c r="K28" i="169"/>
  <c r="A29" i="169"/>
  <c r="C29" i="169"/>
  <c r="F29" i="169"/>
  <c r="K29" i="169"/>
  <c r="L29" i="169"/>
  <c r="D30" i="176"/>
  <c r="A30" i="169"/>
  <c r="B30" i="169"/>
  <c r="C30" i="169"/>
  <c r="F30" i="169"/>
  <c r="K30" i="169"/>
  <c r="L30" i="169"/>
  <c r="D31" i="176"/>
  <c r="G38" i="169"/>
  <c r="G4" i="172"/>
  <c r="H4" i="172"/>
  <c r="G5" i="172"/>
  <c r="H5" i="172"/>
  <c r="A12" i="172"/>
  <c r="B12" i="172"/>
  <c r="C12" i="172"/>
  <c r="F38" i="220"/>
  <c r="B16" i="236" s="1"/>
  <c r="J12" i="172"/>
  <c r="H12" i="172"/>
  <c r="N12" i="172"/>
  <c r="L12" i="172"/>
  <c r="P12" i="172"/>
  <c r="A13" i="172"/>
  <c r="B13" i="172"/>
  <c r="C13" i="172"/>
  <c r="H13" i="172"/>
  <c r="J13" i="172"/>
  <c r="N13" i="172"/>
  <c r="L13" i="172"/>
  <c r="P13" i="172"/>
  <c r="A14" i="172"/>
  <c r="C14" i="172"/>
  <c r="H14" i="172"/>
  <c r="N14" i="172"/>
  <c r="L14" i="172"/>
  <c r="P14" i="172"/>
  <c r="A15" i="172"/>
  <c r="B15" i="172"/>
  <c r="C15" i="172"/>
  <c r="H15" i="172"/>
  <c r="J15" i="172"/>
  <c r="N15" i="172"/>
  <c r="L15" i="172"/>
  <c r="P15" i="172"/>
  <c r="A16" i="172"/>
  <c r="B16" i="172"/>
  <c r="C16" i="172"/>
  <c r="H16" i="172"/>
  <c r="N16" i="172"/>
  <c r="L16" i="172"/>
  <c r="P16" i="172"/>
  <c r="A17" i="172"/>
  <c r="B17" i="172"/>
  <c r="C17" i="172"/>
  <c r="H17" i="172"/>
  <c r="N17" i="172"/>
  <c r="L17" i="172"/>
  <c r="P17" i="172"/>
  <c r="A18" i="172"/>
  <c r="B18" i="172"/>
  <c r="C18" i="172"/>
  <c r="H18" i="172"/>
  <c r="N18" i="172"/>
  <c r="L18" i="172"/>
  <c r="P18" i="172"/>
  <c r="A19" i="172"/>
  <c r="C19" i="172"/>
  <c r="H19" i="172"/>
  <c r="N19" i="172"/>
  <c r="L19" i="172"/>
  <c r="P19" i="172"/>
  <c r="A20" i="172"/>
  <c r="B20" i="172"/>
  <c r="C20" i="172"/>
  <c r="H20" i="172"/>
  <c r="N20" i="172"/>
  <c r="L20" i="172"/>
  <c r="P20" i="172"/>
  <c r="A21" i="172"/>
  <c r="C21" i="172"/>
  <c r="H21" i="172"/>
  <c r="N21" i="172"/>
  <c r="L21" i="172"/>
  <c r="P21" i="172"/>
  <c r="A22" i="172"/>
  <c r="B22" i="172"/>
  <c r="C22" i="172"/>
  <c r="H22" i="172"/>
  <c r="N22" i="172"/>
  <c r="L22" i="172"/>
  <c r="P22" i="172"/>
  <c r="A23" i="172"/>
  <c r="B23" i="172"/>
  <c r="C23" i="172"/>
  <c r="H23" i="172"/>
  <c r="J23" i="172"/>
  <c r="N23" i="172"/>
  <c r="L23" i="172"/>
  <c r="P23" i="172"/>
  <c r="A24" i="172"/>
  <c r="C24" i="172"/>
  <c r="H24" i="172"/>
  <c r="L24" i="172"/>
  <c r="P24" i="172"/>
  <c r="A25" i="172"/>
  <c r="B25" i="172"/>
  <c r="C25" i="172"/>
  <c r="H25" i="172"/>
  <c r="N25" i="172"/>
  <c r="L25" i="172"/>
  <c r="P25" i="172"/>
  <c r="A26" i="172"/>
  <c r="C26" i="172"/>
  <c r="H26" i="172"/>
  <c r="N26" i="172"/>
  <c r="L26" i="172"/>
  <c r="A27" i="172"/>
  <c r="B27" i="172"/>
  <c r="C27" i="172"/>
  <c r="H27" i="172"/>
  <c r="J27" i="172"/>
  <c r="N27" i="172"/>
  <c r="L27" i="172"/>
  <c r="P27" i="172"/>
  <c r="A28" i="172"/>
  <c r="C28" i="172"/>
  <c r="H28" i="172"/>
  <c r="N28" i="172"/>
  <c r="L28" i="172"/>
  <c r="P28" i="172"/>
  <c r="A29" i="172"/>
  <c r="B29" i="172"/>
  <c r="C29" i="172"/>
  <c r="J29" i="172"/>
  <c r="H29" i="172"/>
  <c r="N29" i="172"/>
  <c r="L29" i="172"/>
  <c r="P29" i="172"/>
  <c r="A30" i="172"/>
  <c r="C30" i="172"/>
  <c r="J30" i="172"/>
  <c r="H30" i="172"/>
  <c r="N30" i="172"/>
  <c r="L30" i="172"/>
  <c r="P30" i="172"/>
  <c r="A31" i="172"/>
  <c r="B31" i="172"/>
  <c r="C31" i="172"/>
  <c r="H31" i="172"/>
  <c r="J31" i="172"/>
  <c r="N31" i="172"/>
  <c r="L31" i="172"/>
  <c r="P31" i="172"/>
  <c r="D39" i="172"/>
  <c r="K39" i="172"/>
  <c r="L39" i="172"/>
  <c r="P39" i="172"/>
  <c r="F4" i="223"/>
  <c r="G4" i="223"/>
  <c r="F5" i="223"/>
  <c r="G5" i="223"/>
  <c r="E10" i="223"/>
  <c r="E12" i="223"/>
  <c r="E13" i="223"/>
  <c r="E14" i="223"/>
  <c r="E15" i="223"/>
  <c r="E16" i="223"/>
  <c r="E17" i="223"/>
  <c r="E18" i="223"/>
  <c r="E19" i="223"/>
  <c r="I10" i="223"/>
  <c r="I11" i="223"/>
  <c r="M11" i="223"/>
  <c r="M12" i="223"/>
  <c r="M13" i="223"/>
  <c r="M14" i="223"/>
  <c r="M15" i="223"/>
  <c r="M16" i="223"/>
  <c r="M17" i="223"/>
  <c r="M18" i="223"/>
  <c r="M19" i="223"/>
  <c r="I12" i="223"/>
  <c r="I13" i="223"/>
  <c r="I14" i="223"/>
  <c r="I15" i="223"/>
  <c r="I16" i="223"/>
  <c r="I17" i="223"/>
  <c r="I18" i="223"/>
  <c r="I19" i="223"/>
  <c r="C20" i="223"/>
  <c r="D20" i="223"/>
  <c r="G20" i="223"/>
  <c r="H20" i="223"/>
  <c r="K20" i="223"/>
  <c r="C140" i="230"/>
  <c r="L20" i="223"/>
  <c r="C4" i="211"/>
  <c r="D4" i="211"/>
  <c r="C5" i="211"/>
  <c r="D5" i="211"/>
  <c r="E13" i="211"/>
  <c r="E15" i="211"/>
  <c r="C16" i="211"/>
  <c r="C138" i="230"/>
  <c r="D16" i="211"/>
  <c r="F20" i="211"/>
  <c r="G4" i="130"/>
  <c r="H4" i="130"/>
  <c r="G5" i="130"/>
  <c r="H5" i="130"/>
  <c r="A12" i="130"/>
  <c r="B12" i="130"/>
  <c r="C12" i="130"/>
  <c r="G12" i="130"/>
  <c r="M12" i="130"/>
  <c r="N12" i="130"/>
  <c r="O12" i="130" s="1"/>
  <c r="P12" i="130" s="1"/>
  <c r="S12" i="130"/>
  <c r="A13" i="130"/>
  <c r="B13" i="130"/>
  <c r="C13" i="130"/>
  <c r="G13" i="130"/>
  <c r="M13" i="130"/>
  <c r="N13" i="130"/>
  <c r="S13" i="130"/>
  <c r="A14" i="130"/>
  <c r="C14" i="130"/>
  <c r="G14" i="130"/>
  <c r="M14" i="130"/>
  <c r="N14" i="130"/>
  <c r="S14" i="130"/>
  <c r="A15" i="130"/>
  <c r="B15" i="130"/>
  <c r="C15" i="130"/>
  <c r="G15" i="130"/>
  <c r="M15" i="130"/>
  <c r="N15" i="130"/>
  <c r="O15" i="130"/>
  <c r="P15" i="130"/>
  <c r="S15" i="130"/>
  <c r="A16" i="130"/>
  <c r="B16" i="130"/>
  <c r="C16" i="130"/>
  <c r="M16" i="130"/>
  <c r="N16" i="130"/>
  <c r="S16" i="130"/>
  <c r="A17" i="130"/>
  <c r="B17" i="130"/>
  <c r="C17" i="130"/>
  <c r="M17" i="130"/>
  <c r="N17" i="130"/>
  <c r="S17" i="130"/>
  <c r="S18" i="130"/>
  <c r="S19" i="130"/>
  <c r="S20" i="130"/>
  <c r="S21" i="130"/>
  <c r="S22" i="130"/>
  <c r="S23" i="130"/>
  <c r="S24" i="130"/>
  <c r="S25" i="130"/>
  <c r="S26" i="130"/>
  <c r="S27" i="130"/>
  <c r="S28" i="130"/>
  <c r="S29" i="130"/>
  <c r="S30" i="130"/>
  <c r="S31" i="130"/>
  <c r="A18" i="130"/>
  <c r="B18" i="130"/>
  <c r="C18" i="130"/>
  <c r="G18" i="130"/>
  <c r="M18" i="130"/>
  <c r="N18" i="130"/>
  <c r="A19" i="130"/>
  <c r="C19" i="130"/>
  <c r="G19" i="130"/>
  <c r="M19" i="130"/>
  <c r="N19" i="130"/>
  <c r="A20" i="130"/>
  <c r="B20" i="130"/>
  <c r="C20" i="130"/>
  <c r="G20" i="130"/>
  <c r="M20" i="130"/>
  <c r="N20" i="130"/>
  <c r="A21" i="130"/>
  <c r="C21" i="130"/>
  <c r="M21" i="130"/>
  <c r="N21" i="130"/>
  <c r="O21" i="130"/>
  <c r="P21" i="130"/>
  <c r="A22" i="130"/>
  <c r="B22" i="130"/>
  <c r="C22" i="130"/>
  <c r="G22" i="130"/>
  <c r="N22" i="130"/>
  <c r="O22" i="130"/>
  <c r="A23" i="130"/>
  <c r="B23" i="130"/>
  <c r="C23" i="130"/>
  <c r="G23" i="130"/>
  <c r="M23" i="130"/>
  <c r="N23" i="130"/>
  <c r="O23" i="130" s="1"/>
  <c r="A24" i="130"/>
  <c r="C24" i="130"/>
  <c r="G24" i="130"/>
  <c r="M24" i="130"/>
  <c r="N24" i="130"/>
  <c r="A25" i="130"/>
  <c r="B25" i="130"/>
  <c r="C25" i="130"/>
  <c r="G25" i="130"/>
  <c r="M25" i="130"/>
  <c r="N25" i="130"/>
  <c r="A26" i="130"/>
  <c r="C26" i="130"/>
  <c r="G26" i="130"/>
  <c r="M26" i="130"/>
  <c r="N26" i="130"/>
  <c r="A27" i="130"/>
  <c r="B27" i="130"/>
  <c r="C27" i="130"/>
  <c r="G27" i="130"/>
  <c r="M27" i="130"/>
  <c r="N27" i="130"/>
  <c r="A28" i="130"/>
  <c r="C28" i="130"/>
  <c r="G28" i="130"/>
  <c r="M28" i="130"/>
  <c r="N28" i="130"/>
  <c r="O28" i="130" s="1"/>
  <c r="A29" i="130"/>
  <c r="B29" i="130"/>
  <c r="C29" i="130"/>
  <c r="G29" i="130"/>
  <c r="M29" i="130"/>
  <c r="N29" i="130"/>
  <c r="A30" i="130"/>
  <c r="C30" i="130"/>
  <c r="G30" i="130"/>
  <c r="M30" i="130"/>
  <c r="N30" i="130"/>
  <c r="O30" i="130" s="1"/>
  <c r="P30" i="130" s="1"/>
  <c r="A31" i="130"/>
  <c r="B31" i="130"/>
  <c r="C31" i="130"/>
  <c r="G31" i="130"/>
  <c r="M31" i="130"/>
  <c r="N31" i="130"/>
  <c r="D39" i="130"/>
  <c r="E39" i="130"/>
  <c r="F39" i="130"/>
  <c r="I39" i="130"/>
  <c r="K39" i="130"/>
  <c r="L39" i="130"/>
  <c r="Q39" i="130"/>
  <c r="R39" i="130"/>
  <c r="M4" i="167"/>
  <c r="N4" i="167"/>
  <c r="M5" i="167"/>
  <c r="N5" i="167"/>
  <c r="A11" i="167"/>
  <c r="B11" i="167"/>
  <c r="C11" i="167"/>
  <c r="F11" i="167"/>
  <c r="I11" i="167"/>
  <c r="K11" i="167"/>
  <c r="M11" i="167"/>
  <c r="N11" i="167"/>
  <c r="O11" i="167"/>
  <c r="Q11" i="167"/>
  <c r="S11" i="167"/>
  <c r="T11" i="167"/>
  <c r="V11" i="167"/>
  <c r="W11" i="167"/>
  <c r="X11" i="167"/>
  <c r="Y11" i="167"/>
  <c r="A12" i="167"/>
  <c r="B12" i="167"/>
  <c r="C12" i="167"/>
  <c r="F12" i="167"/>
  <c r="I12" i="167"/>
  <c r="AC12" i="167"/>
  <c r="M12" i="167"/>
  <c r="N12" i="167"/>
  <c r="Q12" i="167"/>
  <c r="T12" i="167"/>
  <c r="X12" i="167"/>
  <c r="Y12" i="167"/>
  <c r="A13" i="167"/>
  <c r="C13" i="167"/>
  <c r="F13" i="167"/>
  <c r="I13" i="167"/>
  <c r="AC13" i="167"/>
  <c r="K13" i="167"/>
  <c r="M13" i="167"/>
  <c r="N13" i="167"/>
  <c r="Q13" i="167"/>
  <c r="S13" i="167"/>
  <c r="T13" i="167"/>
  <c r="W13" i="167"/>
  <c r="X13" i="167"/>
  <c r="Z13" i="167"/>
  <c r="A14" i="167"/>
  <c r="B14" i="167"/>
  <c r="C14" i="167"/>
  <c r="F14" i="167"/>
  <c r="I14" i="167"/>
  <c r="AC14" i="167"/>
  <c r="K14" i="167"/>
  <c r="M14" i="167"/>
  <c r="N14" i="167"/>
  <c r="Q14" i="167"/>
  <c r="S14" i="167"/>
  <c r="T14" i="167"/>
  <c r="V14" i="167"/>
  <c r="W14" i="167"/>
  <c r="X14" i="167"/>
  <c r="Y14" i="167"/>
  <c r="A15" i="167"/>
  <c r="B15" i="167"/>
  <c r="C15" i="167"/>
  <c r="F15" i="167"/>
  <c r="I15" i="167"/>
  <c r="AC15" i="167"/>
  <c r="K15" i="167"/>
  <c r="N15" i="167"/>
  <c r="Q15" i="167"/>
  <c r="S15" i="167"/>
  <c r="T15" i="167"/>
  <c r="U15" i="167"/>
  <c r="V15" i="167"/>
  <c r="W15" i="167"/>
  <c r="X15" i="167"/>
  <c r="Y15" i="167"/>
  <c r="A16" i="167"/>
  <c r="B16" i="167"/>
  <c r="C16" i="167"/>
  <c r="F16" i="167"/>
  <c r="I16" i="167"/>
  <c r="AC16" i="167"/>
  <c r="K16" i="167"/>
  <c r="M16" i="167"/>
  <c r="N16" i="167"/>
  <c r="Q16" i="167"/>
  <c r="S16" i="167"/>
  <c r="T16" i="167"/>
  <c r="U16" i="167"/>
  <c r="V16" i="167"/>
  <c r="W16" i="167"/>
  <c r="X16" i="167"/>
  <c r="Y16" i="167"/>
  <c r="A17" i="167"/>
  <c r="B17" i="167"/>
  <c r="C17" i="167"/>
  <c r="F17" i="167"/>
  <c r="F18" i="167"/>
  <c r="F19" i="167"/>
  <c r="F20" i="167"/>
  <c r="F21" i="167"/>
  <c r="F23" i="167"/>
  <c r="F24" i="167"/>
  <c r="F25" i="167"/>
  <c r="F26" i="167"/>
  <c r="F27" i="167"/>
  <c r="F28" i="167"/>
  <c r="F29" i="167"/>
  <c r="F30" i="167"/>
  <c r="I17" i="167"/>
  <c r="AC17" i="167"/>
  <c r="V17" i="167"/>
  <c r="W17" i="167"/>
  <c r="X17" i="167"/>
  <c r="Y17" i="167"/>
  <c r="K17" i="167"/>
  <c r="M17" i="167"/>
  <c r="N17" i="167"/>
  <c r="Q17" i="167"/>
  <c r="S17" i="167"/>
  <c r="T17" i="167"/>
  <c r="U17" i="167"/>
  <c r="A18" i="167"/>
  <c r="C18" i="167"/>
  <c r="I18" i="167"/>
  <c r="AC18" i="167"/>
  <c r="K18" i="167"/>
  <c r="M18" i="167"/>
  <c r="N18" i="167"/>
  <c r="O18" i="167"/>
  <c r="S18" i="167"/>
  <c r="T18" i="167"/>
  <c r="V18" i="167"/>
  <c r="W18" i="167"/>
  <c r="X18" i="167"/>
  <c r="Y18" i="167"/>
  <c r="A19" i="167"/>
  <c r="B19" i="167"/>
  <c r="C19" i="167"/>
  <c r="N19" i="167"/>
  <c r="I19" i="167"/>
  <c r="AC19" i="167"/>
  <c r="K19" i="167"/>
  <c r="M19" i="167"/>
  <c r="Q19" i="167"/>
  <c r="S19" i="167"/>
  <c r="T19" i="167"/>
  <c r="U19" i="167"/>
  <c r="V19" i="167"/>
  <c r="W19" i="167"/>
  <c r="X19" i="167"/>
  <c r="Y19" i="167"/>
  <c r="A20" i="167"/>
  <c r="C20" i="167"/>
  <c r="I20" i="167"/>
  <c r="AC20" i="167"/>
  <c r="K20" i="167"/>
  <c r="M20" i="167"/>
  <c r="N20" i="167"/>
  <c r="O20" i="167"/>
  <c r="Q20" i="167"/>
  <c r="S20" i="167"/>
  <c r="T20" i="167"/>
  <c r="V20" i="167"/>
  <c r="X20" i="167"/>
  <c r="Y20" i="167"/>
  <c r="A21" i="167"/>
  <c r="B21" i="167"/>
  <c r="C21" i="167"/>
  <c r="I21" i="167"/>
  <c r="AC21" i="167"/>
  <c r="K21" i="167"/>
  <c r="M21" i="167"/>
  <c r="N21" i="167"/>
  <c r="Q21" i="167"/>
  <c r="S21" i="167"/>
  <c r="T21" i="167"/>
  <c r="U21" i="167"/>
  <c r="V21" i="167"/>
  <c r="X21" i="167"/>
  <c r="Z21" i="167" s="1"/>
  <c r="AA21" i="167" s="1"/>
  <c r="Y21" i="167"/>
  <c r="A22" i="167"/>
  <c r="B22" i="167"/>
  <c r="C22" i="167"/>
  <c r="I22" i="167"/>
  <c r="AC22" i="167"/>
  <c r="K22" i="167"/>
  <c r="M22" i="167"/>
  <c r="N22" i="167"/>
  <c r="O22" i="167"/>
  <c r="Q22" i="167"/>
  <c r="S22" i="167"/>
  <c r="T22" i="167"/>
  <c r="V22" i="167"/>
  <c r="W22" i="167"/>
  <c r="X22" i="167"/>
  <c r="Y22" i="167"/>
  <c r="A23" i="167"/>
  <c r="C23" i="167"/>
  <c r="I23" i="167"/>
  <c r="AC23" i="167"/>
  <c r="K23" i="167"/>
  <c r="M23" i="167"/>
  <c r="N23" i="167"/>
  <c r="O23" i="167"/>
  <c r="Q23" i="167"/>
  <c r="S23" i="167"/>
  <c r="T23" i="167"/>
  <c r="V23" i="167"/>
  <c r="W23" i="167"/>
  <c r="X23" i="167"/>
  <c r="Y23" i="167"/>
  <c r="A24" i="167"/>
  <c r="B24" i="167"/>
  <c r="C24" i="167"/>
  <c r="I24" i="167"/>
  <c r="AC24" i="167"/>
  <c r="K24" i="167"/>
  <c r="M24" i="167"/>
  <c r="N24" i="167"/>
  <c r="O24" i="167"/>
  <c r="Q24" i="167"/>
  <c r="S24" i="167"/>
  <c r="T24" i="167"/>
  <c r="V24" i="167"/>
  <c r="W24" i="167"/>
  <c r="X24" i="167"/>
  <c r="Y24" i="167"/>
  <c r="A25" i="167"/>
  <c r="C25" i="167"/>
  <c r="K25" i="167"/>
  <c r="M25" i="167"/>
  <c r="N25" i="167"/>
  <c r="Q25" i="167"/>
  <c r="S25" i="167"/>
  <c r="T25" i="167"/>
  <c r="U25" i="167"/>
  <c r="V25" i="167"/>
  <c r="X25" i="167"/>
  <c r="Y25" i="167"/>
  <c r="AC25" i="167"/>
  <c r="A26" i="167"/>
  <c r="C26" i="167"/>
  <c r="I26" i="167"/>
  <c r="AC26" i="167"/>
  <c r="K26" i="167"/>
  <c r="M26" i="167"/>
  <c r="N26" i="167"/>
  <c r="Q26" i="167"/>
  <c r="S26" i="167"/>
  <c r="T26" i="167"/>
  <c r="V26" i="167"/>
  <c r="W26" i="167"/>
  <c r="X26" i="167"/>
  <c r="A27" i="167"/>
  <c r="C27" i="167"/>
  <c r="I27" i="167"/>
  <c r="AC27" i="167"/>
  <c r="N27" i="167"/>
  <c r="Q27" i="167"/>
  <c r="S27" i="167"/>
  <c r="T27" i="167"/>
  <c r="V27" i="167"/>
  <c r="W27" i="167"/>
  <c r="X27" i="167"/>
  <c r="Y27" i="167"/>
  <c r="A28" i="167"/>
  <c r="B28" i="167"/>
  <c r="C28" i="167"/>
  <c r="I28" i="167"/>
  <c r="AC28" i="167"/>
  <c r="K28" i="167"/>
  <c r="M28" i="167"/>
  <c r="N28" i="167"/>
  <c r="O28" i="167"/>
  <c r="Q28" i="167"/>
  <c r="S28" i="167"/>
  <c r="T28" i="167"/>
  <c r="U28" i="167"/>
  <c r="V28" i="167"/>
  <c r="W28" i="167"/>
  <c r="X28" i="167"/>
  <c r="Y28" i="167"/>
  <c r="A29" i="167"/>
  <c r="C29" i="167"/>
  <c r="N29" i="167"/>
  <c r="I29" i="167"/>
  <c r="AC29" i="167"/>
  <c r="K29" i="167"/>
  <c r="M29" i="167"/>
  <c r="Q29" i="167"/>
  <c r="S29" i="167"/>
  <c r="T29" i="167"/>
  <c r="U29" i="167"/>
  <c r="V29" i="167"/>
  <c r="W29" i="167"/>
  <c r="X29" i="167"/>
  <c r="Y29" i="167"/>
  <c r="A30" i="167"/>
  <c r="B30" i="167"/>
  <c r="C30" i="167"/>
  <c r="I30" i="167"/>
  <c r="AC30" i="167"/>
  <c r="K30" i="167"/>
  <c r="M30" i="167"/>
  <c r="N30" i="167"/>
  <c r="Q30" i="167"/>
  <c r="S30" i="167"/>
  <c r="T30" i="167"/>
  <c r="V30" i="167"/>
  <c r="W30" i="167"/>
  <c r="X30" i="167"/>
  <c r="Y30" i="167"/>
  <c r="D132" i="230"/>
  <c r="E5" i="119"/>
  <c r="F5" i="119"/>
  <c r="E6" i="119"/>
  <c r="F6" i="119"/>
  <c r="A12" i="119"/>
  <c r="B12" i="119"/>
  <c r="C12" i="119"/>
  <c r="A13" i="119"/>
  <c r="B13" i="119"/>
  <c r="C13" i="119"/>
  <c r="F13" i="119"/>
  <c r="H13" i="119"/>
  <c r="A14" i="119"/>
  <c r="C14" i="119"/>
  <c r="H14" i="119"/>
  <c r="A15" i="119"/>
  <c r="B15" i="119"/>
  <c r="C15" i="119"/>
  <c r="A16" i="119"/>
  <c r="B16" i="119"/>
  <c r="C16" i="119"/>
  <c r="F16" i="119"/>
  <c r="A17" i="119"/>
  <c r="B17" i="119"/>
  <c r="C17" i="119"/>
  <c r="F17" i="119"/>
  <c r="H17" i="119"/>
  <c r="A18" i="119"/>
  <c r="B18" i="119"/>
  <c r="C18" i="119"/>
  <c r="H18" i="119"/>
  <c r="A19" i="119"/>
  <c r="C19" i="119"/>
  <c r="A20" i="119"/>
  <c r="B20" i="119"/>
  <c r="C20" i="119"/>
  <c r="F20" i="119"/>
  <c r="H20" i="119"/>
  <c r="A21" i="119"/>
  <c r="C21" i="119"/>
  <c r="F21" i="119"/>
  <c r="H21" i="119"/>
  <c r="A22" i="119"/>
  <c r="B22" i="119"/>
  <c r="C22" i="119"/>
  <c r="A23" i="119"/>
  <c r="B23" i="119"/>
  <c r="C23" i="119"/>
  <c r="A24" i="119"/>
  <c r="C24" i="119"/>
  <c r="F24" i="119"/>
  <c r="H24" i="119"/>
  <c r="A25" i="119"/>
  <c r="B25" i="119"/>
  <c r="C25" i="119"/>
  <c r="A26" i="119"/>
  <c r="C26" i="119"/>
  <c r="A27" i="119"/>
  <c r="B27" i="119"/>
  <c r="C27" i="119"/>
  <c r="F27" i="119"/>
  <c r="H27" i="119"/>
  <c r="A28" i="119"/>
  <c r="C28" i="119"/>
  <c r="A29" i="119"/>
  <c r="B29" i="119"/>
  <c r="C29" i="119"/>
  <c r="F29" i="119"/>
  <c r="H29" i="119"/>
  <c r="A30" i="119"/>
  <c r="C30" i="119"/>
  <c r="A31" i="119"/>
  <c r="B31" i="119"/>
  <c r="C31" i="119"/>
  <c r="E4" i="219"/>
  <c r="F4" i="219"/>
  <c r="E5" i="219"/>
  <c r="F5" i="219"/>
  <c r="A10" i="219"/>
  <c r="B10" i="219"/>
  <c r="C10" i="219"/>
  <c r="A11" i="219"/>
  <c r="B11" i="219"/>
  <c r="C11" i="219"/>
  <c r="A12" i="219"/>
  <c r="C12" i="219"/>
  <c r="A13" i="219"/>
  <c r="B13" i="219"/>
  <c r="C13" i="219"/>
  <c r="A14" i="219"/>
  <c r="B14" i="219"/>
  <c r="C14" i="219"/>
  <c r="A15" i="219"/>
  <c r="B15" i="219"/>
  <c r="C15" i="219"/>
  <c r="A16" i="219"/>
  <c r="B16" i="219"/>
  <c r="C16" i="219"/>
  <c r="A17" i="219"/>
  <c r="C17" i="219"/>
  <c r="A18" i="219"/>
  <c r="B18" i="219"/>
  <c r="C18" i="219"/>
  <c r="A19" i="219"/>
  <c r="C19" i="219"/>
  <c r="A20" i="219"/>
  <c r="B20" i="219"/>
  <c r="C20" i="219"/>
  <c r="A21" i="219"/>
  <c r="B21" i="219"/>
  <c r="C21" i="219"/>
  <c r="A22" i="219"/>
  <c r="C22" i="219"/>
  <c r="A23" i="219"/>
  <c r="B23" i="219"/>
  <c r="C23" i="219"/>
  <c r="A24" i="219"/>
  <c r="C24" i="219"/>
  <c r="A25" i="219"/>
  <c r="B25" i="219"/>
  <c r="C25" i="219"/>
  <c r="A26" i="219"/>
  <c r="C26" i="219"/>
  <c r="A27" i="219"/>
  <c r="B27" i="219"/>
  <c r="C27" i="219"/>
  <c r="C28" i="219"/>
  <c r="C29" i="219"/>
  <c r="A28" i="219"/>
  <c r="A29" i="219"/>
  <c r="B29" i="219"/>
  <c r="D37" i="219"/>
  <c r="E37" i="219"/>
  <c r="F37" i="219"/>
  <c r="G37" i="219"/>
  <c r="H37" i="219"/>
  <c r="E4" i="108"/>
  <c r="F4" i="108"/>
  <c r="E5" i="108"/>
  <c r="F5" i="108"/>
  <c r="A12" i="108"/>
  <c r="B12" i="108"/>
  <c r="C12" i="108"/>
  <c r="F12" i="108"/>
  <c r="H12" i="108"/>
  <c r="J12" i="108"/>
  <c r="K12" i="108"/>
  <c r="K13" i="108"/>
  <c r="K14" i="108"/>
  <c r="K15" i="108"/>
  <c r="K16" i="108"/>
  <c r="K17" i="108"/>
  <c r="K18" i="108"/>
  <c r="K19" i="108"/>
  <c r="K20" i="108"/>
  <c r="K21" i="108"/>
  <c r="K22" i="108"/>
  <c r="K23" i="108"/>
  <c r="K24" i="108"/>
  <c r="K25" i="108"/>
  <c r="K26" i="108"/>
  <c r="K27" i="108"/>
  <c r="K28" i="108"/>
  <c r="K29" i="108"/>
  <c r="K30" i="108"/>
  <c r="K31" i="108"/>
  <c r="A13" i="108"/>
  <c r="B13" i="108"/>
  <c r="C13" i="108"/>
  <c r="F13" i="108"/>
  <c r="H13" i="108"/>
  <c r="J13" i="108"/>
  <c r="A14" i="108"/>
  <c r="C14" i="108"/>
  <c r="F14" i="108"/>
  <c r="H14" i="108"/>
  <c r="J14" i="108"/>
  <c r="A15" i="108"/>
  <c r="B15" i="108"/>
  <c r="C15" i="108"/>
  <c r="F15" i="108"/>
  <c r="H15" i="108"/>
  <c r="J15" i="108"/>
  <c r="A16" i="108"/>
  <c r="B16" i="108"/>
  <c r="C16" i="108"/>
  <c r="F16" i="108"/>
  <c r="L16" i="108" s="1"/>
  <c r="H16" i="108"/>
  <c r="J16" i="108"/>
  <c r="A17" i="108"/>
  <c r="B17" i="108"/>
  <c r="C17" i="108"/>
  <c r="F17" i="108"/>
  <c r="L17" i="108"/>
  <c r="H17" i="108"/>
  <c r="J17" i="108"/>
  <c r="A18" i="108"/>
  <c r="B18" i="108"/>
  <c r="C18" i="108"/>
  <c r="F18" i="108"/>
  <c r="H18" i="108"/>
  <c r="J18" i="108"/>
  <c r="A19" i="108"/>
  <c r="C19" i="108"/>
  <c r="F19" i="108"/>
  <c r="L19" i="108" s="1"/>
  <c r="H19" i="108"/>
  <c r="J19" i="108"/>
  <c r="A20" i="108"/>
  <c r="B20" i="108"/>
  <c r="C20" i="108"/>
  <c r="F20" i="108"/>
  <c r="L20" i="108"/>
  <c r="H20" i="108"/>
  <c r="J20" i="108"/>
  <c r="A21" i="108"/>
  <c r="C21" i="108"/>
  <c r="F21" i="108"/>
  <c r="H21" i="108"/>
  <c r="J21" i="108"/>
  <c r="A22" i="108"/>
  <c r="B22" i="108"/>
  <c r="C22" i="108"/>
  <c r="F22" i="108"/>
  <c r="H22" i="108"/>
  <c r="J22" i="108"/>
  <c r="A23" i="108"/>
  <c r="B23" i="108"/>
  <c r="C23" i="108"/>
  <c r="F23" i="108"/>
  <c r="H23" i="108"/>
  <c r="J23" i="108"/>
  <c r="A24" i="108"/>
  <c r="C24" i="108"/>
  <c r="F24" i="108"/>
  <c r="L24" i="108"/>
  <c r="H24" i="108"/>
  <c r="J24" i="108"/>
  <c r="A25" i="108"/>
  <c r="B25" i="108"/>
  <c r="C25" i="108"/>
  <c r="F25" i="108"/>
  <c r="H25" i="108"/>
  <c r="A26" i="108"/>
  <c r="C26" i="108"/>
  <c r="F26" i="108"/>
  <c r="L26" i="108" s="1"/>
  <c r="H26" i="108"/>
  <c r="J26" i="108"/>
  <c r="A27" i="108"/>
  <c r="B27" i="108"/>
  <c r="C27" i="108"/>
  <c r="F27" i="108"/>
  <c r="H27" i="108"/>
  <c r="J27" i="108"/>
  <c r="A28" i="108"/>
  <c r="C28" i="108"/>
  <c r="F28" i="108"/>
  <c r="L28" i="108" s="1"/>
  <c r="H28" i="108"/>
  <c r="J28" i="108"/>
  <c r="A29" i="108"/>
  <c r="B29" i="108"/>
  <c r="C29" i="108"/>
  <c r="F29" i="108"/>
  <c r="H29" i="108"/>
  <c r="J29" i="108"/>
  <c r="A30" i="108"/>
  <c r="C30" i="108"/>
  <c r="F30" i="108"/>
  <c r="L30" i="108" s="1"/>
  <c r="H30" i="108"/>
  <c r="J30" i="108"/>
  <c r="A31" i="108"/>
  <c r="B31" i="108"/>
  <c r="C31" i="108"/>
  <c r="F31" i="108"/>
  <c r="L31" i="108"/>
  <c r="H31" i="108"/>
  <c r="J31" i="108"/>
  <c r="D39" i="108"/>
  <c r="H39" i="108"/>
  <c r="C124" i="230"/>
  <c r="E39" i="108"/>
  <c r="I39" i="108"/>
  <c r="J39" i="108" s="1"/>
  <c r="D124" i="230" s="1"/>
  <c r="H4" i="221"/>
  <c r="I4" i="221"/>
  <c r="H5" i="221"/>
  <c r="I5" i="221"/>
  <c r="A12" i="221"/>
  <c r="B12" i="221"/>
  <c r="C12" i="221"/>
  <c r="H12" i="221"/>
  <c r="J12" i="221"/>
  <c r="K12" i="221"/>
  <c r="L12" i="221"/>
  <c r="A13" i="221"/>
  <c r="B13" i="221"/>
  <c r="C13" i="221"/>
  <c r="H13" i="221"/>
  <c r="J13" i="221"/>
  <c r="K13" i="221"/>
  <c r="L13" i="221"/>
  <c r="Q13" i="221"/>
  <c r="A14" i="221"/>
  <c r="C14" i="221"/>
  <c r="H14" i="221"/>
  <c r="J14" i="221"/>
  <c r="K14" i="221"/>
  <c r="L14" i="221"/>
  <c r="Q14" i="221"/>
  <c r="A15" i="221"/>
  <c r="B15" i="221"/>
  <c r="C15" i="221"/>
  <c r="H15" i="221"/>
  <c r="J15" i="221"/>
  <c r="K15" i="221"/>
  <c r="L15" i="221"/>
  <c r="Q15" i="221"/>
  <c r="A16" i="221"/>
  <c r="B16" i="221"/>
  <c r="C16" i="221"/>
  <c r="H16" i="221"/>
  <c r="J16" i="221"/>
  <c r="K16" i="221"/>
  <c r="L16" i="221"/>
  <c r="Q16" i="221"/>
  <c r="A17" i="221"/>
  <c r="B17" i="221"/>
  <c r="C17" i="221"/>
  <c r="H17" i="221"/>
  <c r="J17" i="221"/>
  <c r="K17" i="221"/>
  <c r="L17" i="221"/>
  <c r="Q17" i="221"/>
  <c r="A18" i="221"/>
  <c r="B18" i="221"/>
  <c r="C18" i="221"/>
  <c r="H18" i="221"/>
  <c r="J18" i="221"/>
  <c r="K18" i="221"/>
  <c r="L18" i="221"/>
  <c r="Q18" i="221"/>
  <c r="A19" i="221"/>
  <c r="C19" i="221"/>
  <c r="H19" i="221"/>
  <c r="J19" i="221"/>
  <c r="K19" i="221"/>
  <c r="L19" i="221"/>
  <c r="Q19" i="221"/>
  <c r="A20" i="221"/>
  <c r="B20" i="221"/>
  <c r="C20" i="221"/>
  <c r="H20" i="221"/>
  <c r="J20" i="221"/>
  <c r="K20" i="221"/>
  <c r="L20" i="221"/>
  <c r="Q20" i="221"/>
  <c r="A21" i="221"/>
  <c r="C21" i="221"/>
  <c r="H21" i="221"/>
  <c r="J21" i="221"/>
  <c r="K21" i="221"/>
  <c r="L21" i="221"/>
  <c r="Q21" i="221"/>
  <c r="A22" i="221"/>
  <c r="B22" i="221"/>
  <c r="C22" i="221"/>
  <c r="J22" i="221"/>
  <c r="K22" i="221"/>
  <c r="L22" i="221"/>
  <c r="Q22" i="221"/>
  <c r="A23" i="221"/>
  <c r="B23" i="221"/>
  <c r="C23" i="221"/>
  <c r="H23" i="221"/>
  <c r="J23" i="221"/>
  <c r="K23" i="221"/>
  <c r="L23" i="221"/>
  <c r="Q23" i="221"/>
  <c r="A24" i="221"/>
  <c r="C24" i="221"/>
  <c r="H24" i="221"/>
  <c r="J24" i="221"/>
  <c r="K24" i="221"/>
  <c r="L24" i="221"/>
  <c r="Q24" i="221"/>
  <c r="A25" i="221"/>
  <c r="B25" i="221"/>
  <c r="C25" i="221"/>
  <c r="H25" i="221"/>
  <c r="J25" i="221"/>
  <c r="K25" i="221"/>
  <c r="L25" i="221"/>
  <c r="Q25" i="221"/>
  <c r="A26" i="221"/>
  <c r="C26" i="221"/>
  <c r="H26" i="221"/>
  <c r="J26" i="221"/>
  <c r="K26" i="221"/>
  <c r="L26" i="221"/>
  <c r="Q26" i="221"/>
  <c r="A27" i="221"/>
  <c r="B27" i="221"/>
  <c r="C27" i="221"/>
  <c r="H27" i="221"/>
  <c r="J27" i="221"/>
  <c r="K27" i="221"/>
  <c r="L27" i="221"/>
  <c r="Q27" i="221"/>
  <c r="A28" i="221"/>
  <c r="C28" i="221"/>
  <c r="H28" i="221"/>
  <c r="J28" i="221"/>
  <c r="K28" i="221"/>
  <c r="L28" i="221"/>
  <c r="Q28" i="221"/>
  <c r="A29" i="221"/>
  <c r="B29" i="221"/>
  <c r="C29" i="221"/>
  <c r="H29" i="221"/>
  <c r="J29" i="221"/>
  <c r="K29" i="221"/>
  <c r="L29" i="221"/>
  <c r="Q29" i="221"/>
  <c r="A30" i="221"/>
  <c r="C30" i="221"/>
  <c r="H30" i="221"/>
  <c r="J30" i="221"/>
  <c r="K30" i="221"/>
  <c r="L30" i="221"/>
  <c r="Q30" i="221"/>
  <c r="A31" i="221"/>
  <c r="B31" i="221"/>
  <c r="C31" i="221"/>
  <c r="H31" i="221"/>
  <c r="J31" i="221"/>
  <c r="K31" i="221"/>
  <c r="L31" i="221"/>
  <c r="Q31" i="221"/>
  <c r="D39" i="221"/>
  <c r="I39" i="221"/>
  <c r="J39" i="221"/>
  <c r="D123" i="230"/>
  <c r="M39" i="221"/>
  <c r="O39" i="221"/>
  <c r="K4" i="175"/>
  <c r="L4" i="175"/>
  <c r="K5" i="175"/>
  <c r="L5" i="175"/>
  <c r="A11" i="175"/>
  <c r="B11" i="175"/>
  <c r="C11" i="175"/>
  <c r="F11" i="175"/>
  <c r="H11" i="175"/>
  <c r="K11" i="175"/>
  <c r="M11" i="175"/>
  <c r="O11" i="175"/>
  <c r="P11" i="175"/>
  <c r="T11" i="175"/>
  <c r="V11" i="175"/>
  <c r="X11" i="175"/>
  <c r="Y11" i="175"/>
  <c r="A12" i="175"/>
  <c r="B12" i="175"/>
  <c r="C12" i="175"/>
  <c r="F12" i="175"/>
  <c r="H12" i="175"/>
  <c r="K12" i="175"/>
  <c r="M12" i="175"/>
  <c r="O12" i="175"/>
  <c r="P12" i="175"/>
  <c r="T12" i="175"/>
  <c r="V12" i="175"/>
  <c r="X12" i="175"/>
  <c r="Y12" i="175"/>
  <c r="A13" i="175"/>
  <c r="C13" i="175"/>
  <c r="F13" i="175"/>
  <c r="H13" i="175"/>
  <c r="K13" i="175"/>
  <c r="P13" i="175"/>
  <c r="M13" i="175"/>
  <c r="T13" i="175"/>
  <c r="V13" i="175"/>
  <c r="X13" i="175"/>
  <c r="Y13" i="175"/>
  <c r="Z13" i="175"/>
  <c r="A14" i="175"/>
  <c r="B14" i="175"/>
  <c r="C14" i="175"/>
  <c r="F14" i="175"/>
  <c r="H14" i="175"/>
  <c r="K14" i="175"/>
  <c r="M14" i="175"/>
  <c r="O14" i="175"/>
  <c r="P14" i="175"/>
  <c r="Q14" i="175"/>
  <c r="T14" i="175"/>
  <c r="V14" i="175"/>
  <c r="X14" i="175"/>
  <c r="Y14" i="175"/>
  <c r="A15" i="175"/>
  <c r="B15" i="175"/>
  <c r="C15" i="175"/>
  <c r="F15" i="175"/>
  <c r="H15" i="175"/>
  <c r="K15" i="175"/>
  <c r="P15" i="175"/>
  <c r="M15" i="175"/>
  <c r="O15" i="175"/>
  <c r="T15" i="175"/>
  <c r="V15" i="175"/>
  <c r="X15" i="175"/>
  <c r="Y15" i="175"/>
  <c r="Z15" i="175"/>
  <c r="A16" i="175"/>
  <c r="B16" i="175"/>
  <c r="C16" i="175"/>
  <c r="F16" i="175"/>
  <c r="H16" i="175"/>
  <c r="K16" i="175"/>
  <c r="M16" i="175"/>
  <c r="O16" i="175"/>
  <c r="P16" i="175"/>
  <c r="Q16" i="175"/>
  <c r="T16" i="175"/>
  <c r="V16" i="175"/>
  <c r="X16" i="175"/>
  <c r="Y16" i="175"/>
  <c r="Z16" i="175"/>
  <c r="A17" i="175"/>
  <c r="B17" i="175"/>
  <c r="C17" i="175"/>
  <c r="F17" i="175"/>
  <c r="H17" i="175"/>
  <c r="K17" i="175"/>
  <c r="M17" i="175"/>
  <c r="O17" i="175"/>
  <c r="P17" i="175"/>
  <c r="T17" i="175"/>
  <c r="V17" i="175"/>
  <c r="X17" i="175"/>
  <c r="Y17" i="175"/>
  <c r="Z17" i="175" s="1"/>
  <c r="A18" i="175"/>
  <c r="C18" i="175"/>
  <c r="F18" i="175"/>
  <c r="H18" i="175"/>
  <c r="K18" i="175"/>
  <c r="M18" i="175"/>
  <c r="O18" i="175"/>
  <c r="P18" i="175"/>
  <c r="T18" i="175"/>
  <c r="V18" i="175"/>
  <c r="X18" i="175"/>
  <c r="Y18" i="175"/>
  <c r="Z18" i="175"/>
  <c r="A19" i="175"/>
  <c r="B19" i="175"/>
  <c r="C19" i="175"/>
  <c r="F19" i="175"/>
  <c r="H19" i="175"/>
  <c r="K19" i="175"/>
  <c r="M19" i="175"/>
  <c r="O19" i="175"/>
  <c r="P19" i="175"/>
  <c r="T19" i="175"/>
  <c r="V19" i="175"/>
  <c r="X19" i="175"/>
  <c r="Y19" i="175"/>
  <c r="Z19" i="175"/>
  <c r="A20" i="175"/>
  <c r="C20" i="175"/>
  <c r="F20" i="175"/>
  <c r="H20" i="175"/>
  <c r="K20" i="175"/>
  <c r="M20" i="175"/>
  <c r="O20" i="175"/>
  <c r="P20" i="175"/>
  <c r="T20" i="175"/>
  <c r="Y20" i="175"/>
  <c r="V20" i="175"/>
  <c r="X20" i="175"/>
  <c r="A21" i="175"/>
  <c r="B21" i="175"/>
  <c r="C21" i="175"/>
  <c r="F21" i="175"/>
  <c r="K21" i="175"/>
  <c r="M21" i="175"/>
  <c r="O21" i="175"/>
  <c r="P21" i="175"/>
  <c r="T21" i="175"/>
  <c r="V21" i="175"/>
  <c r="X21" i="175"/>
  <c r="Y21" i="175"/>
  <c r="A22" i="175"/>
  <c r="B22" i="175"/>
  <c r="C22" i="175"/>
  <c r="F22" i="175"/>
  <c r="H22" i="175"/>
  <c r="K22" i="175"/>
  <c r="M22" i="175"/>
  <c r="O22" i="175"/>
  <c r="P22" i="175"/>
  <c r="T22" i="175"/>
  <c r="V22" i="175"/>
  <c r="X22" i="175"/>
  <c r="Y22" i="175"/>
  <c r="Z22" i="175"/>
  <c r="A23" i="175"/>
  <c r="C23" i="175"/>
  <c r="F23" i="175"/>
  <c r="H23" i="175"/>
  <c r="K23" i="175"/>
  <c r="M23" i="175"/>
  <c r="O23" i="175"/>
  <c r="P23" i="175"/>
  <c r="Q23" i="175"/>
  <c r="T23" i="175"/>
  <c r="V23" i="175"/>
  <c r="X23" i="175"/>
  <c r="Y23" i="175"/>
  <c r="Z23" i="175"/>
  <c r="A24" i="175"/>
  <c r="B24" i="175"/>
  <c r="C24" i="175"/>
  <c r="F24" i="175"/>
  <c r="H24" i="175"/>
  <c r="K24" i="175"/>
  <c r="M24" i="175"/>
  <c r="O24" i="175"/>
  <c r="P24" i="175"/>
  <c r="T24" i="175"/>
  <c r="V24" i="175"/>
  <c r="X24" i="175"/>
  <c r="Y24" i="175"/>
  <c r="A25" i="175"/>
  <c r="C25" i="175"/>
  <c r="F25" i="175"/>
  <c r="H25" i="175"/>
  <c r="K25" i="175"/>
  <c r="M25" i="175"/>
  <c r="O25" i="175"/>
  <c r="P25" i="175"/>
  <c r="Q25" i="175"/>
  <c r="T25" i="175"/>
  <c r="V25" i="175"/>
  <c r="X25" i="175"/>
  <c r="Y25" i="175"/>
  <c r="A26" i="175"/>
  <c r="B26" i="175"/>
  <c r="C26" i="175"/>
  <c r="F26" i="175"/>
  <c r="H26" i="175"/>
  <c r="K26" i="175"/>
  <c r="M26" i="175"/>
  <c r="O26" i="175"/>
  <c r="P26" i="175"/>
  <c r="Q26" i="175"/>
  <c r="T26" i="175"/>
  <c r="Y26" i="175"/>
  <c r="V26" i="175"/>
  <c r="X26" i="175"/>
  <c r="A27" i="175"/>
  <c r="C27" i="175"/>
  <c r="F27" i="175"/>
  <c r="H27" i="175"/>
  <c r="K27" i="175"/>
  <c r="M27" i="175"/>
  <c r="O27" i="175"/>
  <c r="P27" i="175"/>
  <c r="T27" i="175"/>
  <c r="V27" i="175"/>
  <c r="X27" i="175"/>
  <c r="Y27" i="175"/>
  <c r="Z27" i="175"/>
  <c r="A28" i="175"/>
  <c r="B28" i="175"/>
  <c r="C28" i="175"/>
  <c r="F28" i="175"/>
  <c r="H28" i="175"/>
  <c r="K28" i="175"/>
  <c r="M28" i="175"/>
  <c r="O28" i="175"/>
  <c r="P28" i="175"/>
  <c r="T28" i="175"/>
  <c r="V28" i="175"/>
  <c r="X28" i="175"/>
  <c r="Y28" i="175"/>
  <c r="A29" i="175"/>
  <c r="C29" i="175"/>
  <c r="F29" i="175"/>
  <c r="H29" i="175"/>
  <c r="K29" i="175"/>
  <c r="P29" i="175"/>
  <c r="M29" i="175"/>
  <c r="O29" i="175"/>
  <c r="T29" i="175"/>
  <c r="V29" i="175"/>
  <c r="X29" i="175"/>
  <c r="Y29" i="175"/>
  <c r="A30" i="175"/>
  <c r="B30" i="175"/>
  <c r="C30" i="175"/>
  <c r="F30" i="175"/>
  <c r="H30" i="175"/>
  <c r="K30" i="175"/>
  <c r="M30" i="175"/>
  <c r="O30" i="175"/>
  <c r="P30" i="175"/>
  <c r="Q30" i="175"/>
  <c r="T30" i="175"/>
  <c r="Y30" i="175"/>
  <c r="Z30" i="175"/>
  <c r="V30" i="175"/>
  <c r="X30" i="175"/>
  <c r="D38" i="175"/>
  <c r="F38" i="175"/>
  <c r="I38" i="175"/>
  <c r="J38" i="175"/>
  <c r="L38" i="175"/>
  <c r="N38" i="175"/>
  <c r="O38" i="175"/>
  <c r="R38" i="175"/>
  <c r="S38" i="175"/>
  <c r="U38" i="175"/>
  <c r="V38" i="175"/>
  <c r="W38" i="175"/>
  <c r="E4" i="43"/>
  <c r="F4" i="43"/>
  <c r="E5" i="43"/>
  <c r="F5" i="43"/>
  <c r="A10" i="43"/>
  <c r="B10" i="43"/>
  <c r="C10" i="43"/>
  <c r="F10" i="43"/>
  <c r="I10" i="43"/>
  <c r="A11" i="43"/>
  <c r="B11" i="43"/>
  <c r="C11" i="43"/>
  <c r="A12" i="43"/>
  <c r="C12" i="43"/>
  <c r="F12" i="43"/>
  <c r="A13" i="43"/>
  <c r="B13" i="43"/>
  <c r="C13" i="43"/>
  <c r="F13" i="43"/>
  <c r="I13" i="43"/>
  <c r="A14" i="43"/>
  <c r="B14" i="43"/>
  <c r="C14" i="43"/>
  <c r="F14" i="43"/>
  <c r="I14" i="43"/>
  <c r="A15" i="43"/>
  <c r="B15" i="43"/>
  <c r="C15" i="43"/>
  <c r="F15" i="43"/>
  <c r="I15" i="43"/>
  <c r="A16" i="43"/>
  <c r="B16" i="43"/>
  <c r="C16" i="43"/>
  <c r="F16" i="43"/>
  <c r="I16" i="43"/>
  <c r="A17" i="43"/>
  <c r="C17" i="43"/>
  <c r="F17" i="43"/>
  <c r="A18" i="43"/>
  <c r="B18" i="43"/>
  <c r="C18" i="43"/>
  <c r="F18" i="43"/>
  <c r="I18" i="43"/>
  <c r="A19" i="43"/>
  <c r="C19" i="43"/>
  <c r="F19" i="43"/>
  <c r="I19" i="43"/>
  <c r="A20" i="43"/>
  <c r="B20" i="43"/>
  <c r="C20" i="43"/>
  <c r="F20" i="43"/>
  <c r="I20" i="43"/>
  <c r="A21" i="43"/>
  <c r="B21" i="43"/>
  <c r="C21" i="43"/>
  <c r="F21" i="43"/>
  <c r="I21" i="43"/>
  <c r="A22" i="43"/>
  <c r="C22" i="43"/>
  <c r="F22" i="43"/>
  <c r="I22" i="43"/>
  <c r="A23" i="43"/>
  <c r="B23" i="43"/>
  <c r="C23" i="43"/>
  <c r="F23" i="43"/>
  <c r="I23" i="43"/>
  <c r="A24" i="43"/>
  <c r="C24" i="43"/>
  <c r="F24" i="43"/>
  <c r="I24" i="43"/>
  <c r="A25" i="43"/>
  <c r="B25" i="43"/>
  <c r="C25" i="43"/>
  <c r="F25" i="43"/>
  <c r="I25" i="43"/>
  <c r="A26" i="43"/>
  <c r="C26" i="43"/>
  <c r="F26" i="43"/>
  <c r="I26" i="43"/>
  <c r="A27" i="43"/>
  <c r="B27" i="43"/>
  <c r="C27" i="43"/>
  <c r="F27" i="43"/>
  <c r="I27" i="43"/>
  <c r="A28" i="43"/>
  <c r="C28" i="43"/>
  <c r="F28" i="43"/>
  <c r="I28" i="43"/>
  <c r="A29" i="43"/>
  <c r="B29" i="43"/>
  <c r="C29" i="43"/>
  <c r="F29" i="43"/>
  <c r="I29" i="43"/>
  <c r="E37" i="43"/>
  <c r="K4" i="183"/>
  <c r="L4" i="183"/>
  <c r="K5" i="183"/>
  <c r="L5" i="183"/>
  <c r="A11" i="183"/>
  <c r="B11" i="183"/>
  <c r="C11" i="183"/>
  <c r="F11" i="183"/>
  <c r="I11" i="183"/>
  <c r="L11" i="183"/>
  <c r="O11" i="183"/>
  <c r="R11" i="183"/>
  <c r="U11" i="183"/>
  <c r="X11" i="183"/>
  <c r="A12" i="183"/>
  <c r="B12" i="183"/>
  <c r="C12" i="183"/>
  <c r="F12" i="183"/>
  <c r="I12" i="183"/>
  <c r="L12" i="183"/>
  <c r="O12" i="183"/>
  <c r="R12" i="183"/>
  <c r="U12" i="183"/>
  <c r="X12" i="183"/>
  <c r="A13" i="183"/>
  <c r="C13" i="183"/>
  <c r="F13" i="183"/>
  <c r="I13" i="183"/>
  <c r="L13" i="183"/>
  <c r="O13" i="183"/>
  <c r="R13" i="183"/>
  <c r="U13" i="183"/>
  <c r="X13" i="183"/>
  <c r="A14" i="183"/>
  <c r="B14" i="183"/>
  <c r="C14" i="183"/>
  <c r="F14" i="183"/>
  <c r="I14" i="183"/>
  <c r="L14" i="183"/>
  <c r="O14" i="183"/>
  <c r="R14" i="183"/>
  <c r="U14" i="183"/>
  <c r="X14" i="183"/>
  <c r="A15" i="183"/>
  <c r="B15" i="183"/>
  <c r="C15" i="183"/>
  <c r="F15" i="183"/>
  <c r="I15" i="183"/>
  <c r="L15" i="183"/>
  <c r="R15" i="183"/>
  <c r="U15" i="183"/>
  <c r="X15" i="183"/>
  <c r="A16" i="183"/>
  <c r="B16" i="183"/>
  <c r="C16" i="183"/>
  <c r="F16" i="183"/>
  <c r="I16" i="183"/>
  <c r="L16" i="183"/>
  <c r="O16" i="183"/>
  <c r="R16" i="183"/>
  <c r="U16" i="183"/>
  <c r="X16" i="183"/>
  <c r="A17" i="183"/>
  <c r="B17" i="183"/>
  <c r="C17" i="183"/>
  <c r="F17" i="183"/>
  <c r="I17" i="183"/>
  <c r="L17" i="183"/>
  <c r="O17" i="183"/>
  <c r="R17" i="183"/>
  <c r="U17" i="183"/>
  <c r="X17" i="183"/>
  <c r="A18" i="183"/>
  <c r="C18" i="183"/>
  <c r="I18" i="183"/>
  <c r="O18" i="183"/>
  <c r="R18" i="183"/>
  <c r="U18" i="183"/>
  <c r="A19" i="183"/>
  <c r="B19" i="183"/>
  <c r="C19" i="183"/>
  <c r="F19" i="183"/>
  <c r="I19" i="183"/>
  <c r="L19" i="183"/>
  <c r="R19" i="183"/>
  <c r="U19" i="183"/>
  <c r="X19" i="183"/>
  <c r="A20" i="183"/>
  <c r="C20" i="183"/>
  <c r="F20" i="183"/>
  <c r="I20" i="183"/>
  <c r="L20" i="183"/>
  <c r="O20" i="183"/>
  <c r="R20" i="183"/>
  <c r="U20" i="183"/>
  <c r="X20" i="183"/>
  <c r="A21" i="183"/>
  <c r="B21" i="183"/>
  <c r="C21" i="183"/>
  <c r="F21" i="183"/>
  <c r="I21" i="183"/>
  <c r="L21" i="183"/>
  <c r="O21" i="183"/>
  <c r="R21" i="183"/>
  <c r="U21" i="183"/>
  <c r="X21" i="183"/>
  <c r="A22" i="183"/>
  <c r="B22" i="183"/>
  <c r="C22" i="183"/>
  <c r="I22" i="183"/>
  <c r="L22" i="183"/>
  <c r="O22" i="183"/>
  <c r="R22" i="183"/>
  <c r="U22" i="183"/>
  <c r="X22" i="183"/>
  <c r="A23" i="183"/>
  <c r="C23" i="183"/>
  <c r="F23" i="183"/>
  <c r="I23" i="183"/>
  <c r="L23" i="183"/>
  <c r="R23" i="183"/>
  <c r="U23" i="183"/>
  <c r="X23" i="183"/>
  <c r="A24" i="183"/>
  <c r="B24" i="183"/>
  <c r="C24" i="183"/>
  <c r="F24" i="183"/>
  <c r="I24" i="183"/>
  <c r="L24" i="183"/>
  <c r="O24" i="183"/>
  <c r="R24" i="183"/>
  <c r="U24" i="183"/>
  <c r="X24" i="183"/>
  <c r="A25" i="183"/>
  <c r="C25" i="183"/>
  <c r="F25" i="183"/>
  <c r="I25" i="183"/>
  <c r="L25" i="183"/>
  <c r="O25" i="183"/>
  <c r="R25" i="183"/>
  <c r="U25" i="183"/>
  <c r="X25" i="183"/>
  <c r="A26" i="183"/>
  <c r="B26" i="183"/>
  <c r="C26" i="183"/>
  <c r="F26" i="183"/>
  <c r="L26" i="183"/>
  <c r="O26" i="183"/>
  <c r="R26" i="183"/>
  <c r="U26" i="183"/>
  <c r="X26" i="183"/>
  <c r="A27" i="183"/>
  <c r="C27" i="183"/>
  <c r="F27" i="183"/>
  <c r="I27" i="183"/>
  <c r="L27" i="183"/>
  <c r="R27" i="183"/>
  <c r="U27" i="183"/>
  <c r="A28" i="183"/>
  <c r="B28" i="183"/>
  <c r="C28" i="183"/>
  <c r="F28" i="183"/>
  <c r="I28" i="183"/>
  <c r="L28" i="183"/>
  <c r="O28" i="183"/>
  <c r="R28" i="183"/>
  <c r="U28" i="183"/>
  <c r="X28" i="183"/>
  <c r="A29" i="183"/>
  <c r="C29" i="183"/>
  <c r="F29" i="183"/>
  <c r="I29" i="183"/>
  <c r="L29" i="183"/>
  <c r="O29" i="183"/>
  <c r="R29" i="183"/>
  <c r="X29" i="183"/>
  <c r="A30" i="183"/>
  <c r="B30" i="183"/>
  <c r="C30" i="183"/>
  <c r="F30" i="183"/>
  <c r="I30" i="183"/>
  <c r="L30" i="183"/>
  <c r="O30" i="183"/>
  <c r="R30" i="183"/>
  <c r="U30" i="183"/>
  <c r="X30" i="183"/>
  <c r="J38" i="183"/>
  <c r="K38" i="183"/>
  <c r="M38" i="183"/>
  <c r="B18" i="236" s="1"/>
  <c r="P38" i="183"/>
  <c r="Q38" i="183"/>
  <c r="R38" i="183"/>
  <c r="S38" i="183"/>
  <c r="T38" i="183"/>
  <c r="U38" i="183" s="1"/>
  <c r="V38" i="183"/>
  <c r="W38" i="183"/>
  <c r="F4" i="101"/>
  <c r="G4" i="101"/>
  <c r="F5" i="101"/>
  <c r="G5" i="101"/>
  <c r="A10" i="101"/>
  <c r="B10" i="101"/>
  <c r="C10" i="101"/>
  <c r="F10" i="101"/>
  <c r="I10" i="101"/>
  <c r="L10" i="101"/>
  <c r="A11" i="101"/>
  <c r="B11" i="101"/>
  <c r="C11" i="101"/>
  <c r="F11" i="101"/>
  <c r="I11" i="101"/>
  <c r="L11" i="101"/>
  <c r="A12" i="101"/>
  <c r="C12" i="101"/>
  <c r="F12" i="101"/>
  <c r="I12" i="101"/>
  <c r="L12" i="101"/>
  <c r="A13" i="101"/>
  <c r="B13" i="101"/>
  <c r="C13" i="101"/>
  <c r="F13" i="101"/>
  <c r="I13" i="101"/>
  <c r="L13" i="101"/>
  <c r="A14" i="101"/>
  <c r="B14" i="101"/>
  <c r="C14" i="101"/>
  <c r="F14" i="101"/>
  <c r="I14" i="101"/>
  <c r="L14" i="101"/>
  <c r="A15" i="101"/>
  <c r="B15" i="101"/>
  <c r="C15" i="101"/>
  <c r="F15" i="101"/>
  <c r="I15" i="101"/>
  <c r="L15" i="101"/>
  <c r="A16" i="101"/>
  <c r="B16" i="101"/>
  <c r="C16" i="101"/>
  <c r="F16" i="101"/>
  <c r="I16" i="101"/>
  <c r="L16" i="101"/>
  <c r="A17" i="101"/>
  <c r="C17" i="101"/>
  <c r="F17" i="101"/>
  <c r="I17" i="101"/>
  <c r="L17" i="101"/>
  <c r="A18" i="101"/>
  <c r="B18" i="101"/>
  <c r="C18" i="101"/>
  <c r="F18" i="101"/>
  <c r="I18" i="101"/>
  <c r="L18" i="101"/>
  <c r="A19" i="101"/>
  <c r="C19" i="101"/>
  <c r="F19" i="101"/>
  <c r="I19" i="101"/>
  <c r="L19" i="101"/>
  <c r="A20" i="101"/>
  <c r="B20" i="101"/>
  <c r="C20" i="101"/>
  <c r="F20" i="101"/>
  <c r="I20" i="101"/>
  <c r="L20" i="101"/>
  <c r="A21" i="101"/>
  <c r="B21" i="101"/>
  <c r="C21" i="101"/>
  <c r="F21" i="101"/>
  <c r="I21" i="101"/>
  <c r="L21" i="101"/>
  <c r="A22" i="101"/>
  <c r="C22" i="101"/>
  <c r="F22" i="101"/>
  <c r="I22" i="101"/>
  <c r="L22" i="101"/>
  <c r="A23" i="101"/>
  <c r="B23" i="101"/>
  <c r="C23" i="101"/>
  <c r="F23" i="101"/>
  <c r="I23" i="101"/>
  <c r="L23" i="101"/>
  <c r="A24" i="101"/>
  <c r="C24" i="101"/>
  <c r="F24" i="101"/>
  <c r="I24" i="101"/>
  <c r="L24" i="101"/>
  <c r="A25" i="101"/>
  <c r="B25" i="101"/>
  <c r="C25" i="101"/>
  <c r="F25" i="101"/>
  <c r="I25" i="101"/>
  <c r="L25" i="101"/>
  <c r="A26" i="101"/>
  <c r="C26" i="101"/>
  <c r="F26" i="101"/>
  <c r="I26" i="101"/>
  <c r="L26" i="101"/>
  <c r="A27" i="101"/>
  <c r="B27" i="101"/>
  <c r="C27" i="101"/>
  <c r="F27" i="101"/>
  <c r="I27" i="101"/>
  <c r="L27" i="101"/>
  <c r="A28" i="101"/>
  <c r="C28" i="101"/>
  <c r="F28" i="101"/>
  <c r="I28" i="101"/>
  <c r="L28" i="101"/>
  <c r="A29" i="101"/>
  <c r="B29" i="101"/>
  <c r="C29" i="101"/>
  <c r="F29" i="101"/>
  <c r="I29" i="101"/>
  <c r="L29" i="101"/>
  <c r="L37" i="101"/>
  <c r="E116" i="230"/>
  <c r="E4" i="7"/>
  <c r="F4" i="7"/>
  <c r="E5" i="7"/>
  <c r="F5" i="7"/>
  <c r="A12" i="7"/>
  <c r="B12" i="7"/>
  <c r="C12" i="7"/>
  <c r="I12" i="7"/>
  <c r="L12" i="7"/>
  <c r="J12" i="7"/>
  <c r="K12" i="7"/>
  <c r="A13" i="7"/>
  <c r="B13" i="7"/>
  <c r="C13" i="7"/>
  <c r="L13" i="7"/>
  <c r="J13" i="7"/>
  <c r="K13" i="7"/>
  <c r="A14" i="7"/>
  <c r="C14" i="7"/>
  <c r="L14" i="7"/>
  <c r="J14" i="7"/>
  <c r="K14" i="7"/>
  <c r="A15" i="7"/>
  <c r="B15" i="7"/>
  <c r="C15" i="7"/>
  <c r="J15" i="7"/>
  <c r="K15" i="7"/>
  <c r="A16" i="7"/>
  <c r="B16" i="7"/>
  <c r="C16" i="7"/>
  <c r="L16" i="7"/>
  <c r="J16" i="7"/>
  <c r="K16" i="7"/>
  <c r="A17" i="7"/>
  <c r="B17" i="7"/>
  <c r="C17" i="7"/>
  <c r="L17" i="7"/>
  <c r="J17" i="7"/>
  <c r="K17" i="7"/>
  <c r="A18" i="7"/>
  <c r="B18" i="7"/>
  <c r="C18" i="7"/>
  <c r="L18" i="7"/>
  <c r="J18" i="7"/>
  <c r="K18" i="7"/>
  <c r="A19" i="7"/>
  <c r="C19" i="7"/>
  <c r="L19" i="7"/>
  <c r="J19" i="7"/>
  <c r="K19" i="7"/>
  <c r="A20" i="7"/>
  <c r="B20" i="7"/>
  <c r="C20" i="7"/>
  <c r="L20" i="7"/>
  <c r="J20" i="7"/>
  <c r="K20" i="7"/>
  <c r="A21" i="7"/>
  <c r="C21" i="7"/>
  <c r="L21" i="7"/>
  <c r="J21" i="7"/>
  <c r="K21" i="7"/>
  <c r="A22" i="7"/>
  <c r="B22" i="7"/>
  <c r="C22" i="7"/>
  <c r="L22" i="7"/>
  <c r="J22" i="7"/>
  <c r="K22" i="7"/>
  <c r="A23" i="7"/>
  <c r="B23" i="7"/>
  <c r="C23" i="7"/>
  <c r="L23" i="7"/>
  <c r="J23" i="7"/>
  <c r="K23" i="7"/>
  <c r="A24" i="7"/>
  <c r="C24" i="7"/>
  <c r="L24" i="7"/>
  <c r="J24" i="7"/>
  <c r="K24" i="7"/>
  <c r="A25" i="7"/>
  <c r="B25" i="7"/>
  <c r="C25" i="7"/>
  <c r="L25" i="7"/>
  <c r="J25" i="7"/>
  <c r="K25" i="7"/>
  <c r="A26" i="7"/>
  <c r="C26" i="7"/>
  <c r="L26" i="7"/>
  <c r="J26" i="7"/>
  <c r="K26" i="7"/>
  <c r="A27" i="7"/>
  <c r="B27" i="7"/>
  <c r="C27" i="7"/>
  <c r="L27" i="7"/>
  <c r="J27" i="7"/>
  <c r="K27" i="7"/>
  <c r="A28" i="7"/>
  <c r="C28" i="7"/>
  <c r="J28" i="7"/>
  <c r="K28" i="7"/>
  <c r="A29" i="7"/>
  <c r="B29" i="7"/>
  <c r="C29" i="7"/>
  <c r="L29" i="7"/>
  <c r="J29" i="7"/>
  <c r="K29" i="7"/>
  <c r="A30" i="7"/>
  <c r="C30" i="7"/>
  <c r="L30" i="7"/>
  <c r="J30" i="7"/>
  <c r="K30" i="7"/>
  <c r="A31" i="7"/>
  <c r="B31" i="7"/>
  <c r="C31" i="7"/>
  <c r="J31" i="7"/>
  <c r="K31" i="7"/>
  <c r="D40" i="7"/>
  <c r="E40" i="7"/>
  <c r="G40" i="7"/>
  <c r="H40" i="7"/>
  <c r="F4" i="220"/>
  <c r="G4" i="220"/>
  <c r="F5" i="220"/>
  <c r="G5" i="220"/>
  <c r="A11" i="220"/>
  <c r="B11" i="220"/>
  <c r="C11" i="220"/>
  <c r="J11" i="220"/>
  <c r="K11" i="220"/>
  <c r="L11" i="220"/>
  <c r="A12" i="220"/>
  <c r="B12" i="220"/>
  <c r="C12" i="220"/>
  <c r="J12" i="220"/>
  <c r="K12" i="220"/>
  <c r="L12" i="220"/>
  <c r="A13" i="220"/>
  <c r="C13" i="220"/>
  <c r="J13" i="220"/>
  <c r="K13" i="220"/>
  <c r="L13" i="220"/>
  <c r="A14" i="220"/>
  <c r="B14" i="220"/>
  <c r="C14" i="220"/>
  <c r="J14" i="220"/>
  <c r="K14" i="220"/>
  <c r="L14" i="220"/>
  <c r="A15" i="220"/>
  <c r="B15" i="220"/>
  <c r="C15" i="220"/>
  <c r="J15" i="220"/>
  <c r="K15" i="220"/>
  <c r="L15" i="220"/>
  <c r="A16" i="220"/>
  <c r="B16" i="220"/>
  <c r="C16" i="220"/>
  <c r="J16" i="220"/>
  <c r="K16" i="220"/>
  <c r="L16" i="220"/>
  <c r="A17" i="220"/>
  <c r="B17" i="220"/>
  <c r="C17" i="220"/>
  <c r="J17" i="220"/>
  <c r="K17" i="220"/>
  <c r="L17" i="220"/>
  <c r="A18" i="220"/>
  <c r="C18" i="220"/>
  <c r="J18" i="220"/>
  <c r="K18" i="220"/>
  <c r="L18" i="220"/>
  <c r="A19" i="220"/>
  <c r="B19" i="220"/>
  <c r="C19" i="220"/>
  <c r="J19" i="220"/>
  <c r="K19" i="220"/>
  <c r="L19" i="220"/>
  <c r="A20" i="220"/>
  <c r="C20" i="220"/>
  <c r="J20" i="220"/>
  <c r="K20" i="220"/>
  <c r="L20" i="220"/>
  <c r="A21" i="220"/>
  <c r="B21" i="220"/>
  <c r="C21" i="220"/>
  <c r="J21" i="220"/>
  <c r="K21" i="220"/>
  <c r="L21" i="220"/>
  <c r="A22" i="220"/>
  <c r="B22" i="220"/>
  <c r="C22" i="220"/>
  <c r="J22" i="220"/>
  <c r="K22" i="220"/>
  <c r="L22" i="220"/>
  <c r="A23" i="220"/>
  <c r="C23" i="220"/>
  <c r="J23" i="220"/>
  <c r="K23" i="220"/>
  <c r="L23" i="220"/>
  <c r="A24" i="220"/>
  <c r="B24" i="220"/>
  <c r="C24" i="220"/>
  <c r="J24" i="220"/>
  <c r="K24" i="220"/>
  <c r="L24" i="220"/>
  <c r="A25" i="220"/>
  <c r="C25" i="220"/>
  <c r="J25" i="220"/>
  <c r="K25" i="220"/>
  <c r="L25" i="220"/>
  <c r="A26" i="220"/>
  <c r="B26" i="220"/>
  <c r="C26" i="220"/>
  <c r="K26" i="220"/>
  <c r="L26" i="220"/>
  <c r="J26" i="220"/>
  <c r="A27" i="220"/>
  <c r="C27" i="220"/>
  <c r="K27" i="220"/>
  <c r="L27" i="220"/>
  <c r="J27" i="220"/>
  <c r="A28" i="220"/>
  <c r="B28" i="220"/>
  <c r="C28" i="220"/>
  <c r="K28" i="220"/>
  <c r="L28" i="220"/>
  <c r="J28" i="220"/>
  <c r="A29" i="220"/>
  <c r="C29" i="220"/>
  <c r="K29" i="220"/>
  <c r="L29" i="220"/>
  <c r="J29" i="220"/>
  <c r="A30" i="220"/>
  <c r="B30" i="220"/>
  <c r="C30" i="220"/>
  <c r="K30" i="220"/>
  <c r="L30" i="220"/>
  <c r="J30" i="220"/>
  <c r="H38" i="220"/>
  <c r="C112" i="230"/>
  <c r="I38" i="220"/>
  <c r="J38" i="220"/>
  <c r="D112" i="230"/>
  <c r="F4" i="170"/>
  <c r="G4" i="170"/>
  <c r="F5" i="170"/>
  <c r="G5" i="170"/>
  <c r="A11" i="170"/>
  <c r="B11" i="170"/>
  <c r="C11" i="170"/>
  <c r="I11" i="170"/>
  <c r="J11" i="170"/>
  <c r="J12" i="170"/>
  <c r="J13" i="170"/>
  <c r="J14" i="170"/>
  <c r="J15" i="170"/>
  <c r="J16" i="170"/>
  <c r="J17" i="170"/>
  <c r="J18" i="170"/>
  <c r="J19" i="170"/>
  <c r="J20" i="170"/>
  <c r="J21" i="170"/>
  <c r="J22" i="170"/>
  <c r="J23" i="170"/>
  <c r="J24" i="170"/>
  <c r="J25" i="170"/>
  <c r="J26" i="170"/>
  <c r="J27" i="170"/>
  <c r="J28" i="170"/>
  <c r="J29" i="170"/>
  <c r="J30" i="170"/>
  <c r="K11" i="170"/>
  <c r="A12" i="170"/>
  <c r="B12" i="170"/>
  <c r="C12" i="170"/>
  <c r="F12" i="170"/>
  <c r="I12" i="170"/>
  <c r="K12" i="170"/>
  <c r="A13" i="170"/>
  <c r="C13" i="170"/>
  <c r="F13" i="170"/>
  <c r="I13" i="170"/>
  <c r="K13" i="170"/>
  <c r="A14" i="170"/>
  <c r="B14" i="170"/>
  <c r="C14" i="170"/>
  <c r="F14" i="170"/>
  <c r="I14" i="170"/>
  <c r="K14" i="170"/>
  <c r="L14" i="170"/>
  <c r="A15" i="170"/>
  <c r="B15" i="170"/>
  <c r="C15" i="170"/>
  <c r="F15" i="170"/>
  <c r="K15" i="170"/>
  <c r="A16" i="170"/>
  <c r="B16" i="170"/>
  <c r="C16" i="170"/>
  <c r="F16" i="170"/>
  <c r="I16" i="170"/>
  <c r="K16" i="170"/>
  <c r="L16" i="170" s="1"/>
  <c r="A17" i="170"/>
  <c r="B17" i="170"/>
  <c r="C17" i="170"/>
  <c r="F17" i="170"/>
  <c r="I17" i="170"/>
  <c r="K17" i="170"/>
  <c r="L17" i="170"/>
  <c r="A18" i="170"/>
  <c r="C18" i="170"/>
  <c r="F18" i="170"/>
  <c r="I18" i="170"/>
  <c r="K18" i="170"/>
  <c r="A19" i="170"/>
  <c r="B19" i="170"/>
  <c r="C19" i="170"/>
  <c r="F19" i="170"/>
  <c r="I19" i="170"/>
  <c r="K19" i="170"/>
  <c r="L19" i="170"/>
  <c r="A20" i="170"/>
  <c r="C20" i="170"/>
  <c r="F20" i="170"/>
  <c r="I20" i="170"/>
  <c r="K20" i="170"/>
  <c r="A21" i="170"/>
  <c r="B21" i="170"/>
  <c r="C21" i="170"/>
  <c r="F21" i="170"/>
  <c r="I21" i="170"/>
  <c r="K21" i="170"/>
  <c r="L21" i="170"/>
  <c r="A22" i="170"/>
  <c r="B22" i="170"/>
  <c r="C22" i="170"/>
  <c r="F22" i="170"/>
  <c r="I22" i="170"/>
  <c r="K22" i="170"/>
  <c r="A23" i="170"/>
  <c r="C23" i="170"/>
  <c r="F23" i="170"/>
  <c r="I23" i="170"/>
  <c r="K23" i="170"/>
  <c r="L23" i="170"/>
  <c r="A24" i="170"/>
  <c r="B24" i="170"/>
  <c r="C24" i="170"/>
  <c r="F24" i="170"/>
  <c r="I24" i="170"/>
  <c r="K24" i="170"/>
  <c r="L24" i="170"/>
  <c r="A25" i="170"/>
  <c r="C25" i="170"/>
  <c r="F25" i="170"/>
  <c r="I25" i="170"/>
  <c r="K25" i="170"/>
  <c r="A26" i="170"/>
  <c r="B26" i="170"/>
  <c r="C26" i="170"/>
  <c r="F26" i="170"/>
  <c r="I26" i="170"/>
  <c r="K26" i="170"/>
  <c r="A27" i="170"/>
  <c r="C27" i="170"/>
  <c r="F27" i="170"/>
  <c r="I27" i="170"/>
  <c r="K27" i="170"/>
  <c r="L27" i="170"/>
  <c r="A28" i="170"/>
  <c r="B28" i="170"/>
  <c r="C28" i="170"/>
  <c r="F28" i="170"/>
  <c r="I28" i="170"/>
  <c r="K28" i="170"/>
  <c r="A29" i="170"/>
  <c r="C29" i="170"/>
  <c r="F29" i="170"/>
  <c r="I29" i="170"/>
  <c r="K29" i="170"/>
  <c r="L29" i="170"/>
  <c r="A30" i="170"/>
  <c r="B30" i="170"/>
  <c r="C30" i="170"/>
  <c r="F30" i="170"/>
  <c r="I30" i="170"/>
  <c r="K30" i="170"/>
  <c r="D38" i="170"/>
  <c r="E38" i="170"/>
  <c r="G38" i="170"/>
  <c r="H38" i="170"/>
  <c r="I38" i="170"/>
  <c r="E111" i="230"/>
  <c r="H5" i="225"/>
  <c r="I5" i="225"/>
  <c r="H6" i="225"/>
  <c r="I6" i="225"/>
  <c r="A13" i="225"/>
  <c r="B13" i="225"/>
  <c r="C13" i="225"/>
  <c r="F13" i="225"/>
  <c r="K13" i="225"/>
  <c r="L13" i="225" s="1"/>
  <c r="H13" i="225"/>
  <c r="J13" i="225"/>
  <c r="N13" i="225"/>
  <c r="P13" i="225"/>
  <c r="Q13" i="225"/>
  <c r="R13" i="225"/>
  <c r="A14" i="225"/>
  <c r="B14" i="225"/>
  <c r="C14" i="225"/>
  <c r="F14" i="225"/>
  <c r="H14" i="225"/>
  <c r="J14" i="225"/>
  <c r="K14" i="225"/>
  <c r="L14" i="225"/>
  <c r="N14" i="225"/>
  <c r="P14" i="225"/>
  <c r="Q14" i="225"/>
  <c r="R14" i="225"/>
  <c r="A15" i="225"/>
  <c r="C15" i="225"/>
  <c r="F15" i="225"/>
  <c r="H15" i="225"/>
  <c r="J15" i="225"/>
  <c r="K15" i="225"/>
  <c r="L15" i="225"/>
  <c r="K16" i="225"/>
  <c r="K17" i="225"/>
  <c r="K18" i="225"/>
  <c r="K19" i="225"/>
  <c r="K20" i="225"/>
  <c r="K21" i="225"/>
  <c r="K22" i="225"/>
  <c r="K23" i="225"/>
  <c r="K24" i="225"/>
  <c r="K25" i="225"/>
  <c r="K26" i="225"/>
  <c r="K27" i="225"/>
  <c r="K28" i="225"/>
  <c r="K29" i="225"/>
  <c r="K30" i="225"/>
  <c r="K31" i="225"/>
  <c r="K32" i="225"/>
  <c r="N15" i="225"/>
  <c r="P15" i="225"/>
  <c r="Q15" i="225"/>
  <c r="R15" i="225"/>
  <c r="A16" i="225"/>
  <c r="B16" i="225"/>
  <c r="C16" i="225"/>
  <c r="F16" i="225"/>
  <c r="L16" i="225"/>
  <c r="H16" i="225"/>
  <c r="J16" i="225"/>
  <c r="N16" i="225"/>
  <c r="P16" i="225"/>
  <c r="Q16" i="225"/>
  <c r="A17" i="225"/>
  <c r="B17" i="225"/>
  <c r="C17" i="225"/>
  <c r="F17" i="225"/>
  <c r="L17" i="225" s="1"/>
  <c r="H17" i="225"/>
  <c r="J17" i="225"/>
  <c r="N17" i="225"/>
  <c r="P17" i="225"/>
  <c r="Q17" i="225"/>
  <c r="R17" i="225"/>
  <c r="A18" i="225"/>
  <c r="B18" i="225"/>
  <c r="C18" i="225"/>
  <c r="F18" i="225"/>
  <c r="H18" i="225"/>
  <c r="J18" i="225"/>
  <c r="N18" i="225"/>
  <c r="P18" i="225"/>
  <c r="Q18" i="225"/>
  <c r="R18" i="225"/>
  <c r="A19" i="225"/>
  <c r="B19" i="225"/>
  <c r="C19" i="225"/>
  <c r="F19" i="225"/>
  <c r="H19" i="225"/>
  <c r="J19" i="225"/>
  <c r="N19" i="225"/>
  <c r="P19" i="225"/>
  <c r="Q19" i="225"/>
  <c r="A20" i="225"/>
  <c r="C20" i="225"/>
  <c r="F20" i="225"/>
  <c r="H20" i="225"/>
  <c r="J20" i="225"/>
  <c r="N20" i="225"/>
  <c r="P20" i="225"/>
  <c r="Q20" i="225"/>
  <c r="A21" i="225"/>
  <c r="B21" i="225"/>
  <c r="C21" i="225"/>
  <c r="F21" i="225"/>
  <c r="L21" i="225" s="1"/>
  <c r="H21" i="225"/>
  <c r="J21" i="225"/>
  <c r="N21" i="225"/>
  <c r="P21" i="225"/>
  <c r="Q21" i="225"/>
  <c r="R21" i="225"/>
  <c r="A22" i="225"/>
  <c r="C22" i="225"/>
  <c r="F22" i="225"/>
  <c r="H22" i="225"/>
  <c r="J22" i="225"/>
  <c r="N22" i="225"/>
  <c r="P22" i="225"/>
  <c r="Q22" i="225"/>
  <c r="A23" i="225"/>
  <c r="B23" i="225"/>
  <c r="C23" i="225"/>
  <c r="F23" i="225"/>
  <c r="L23" i="225"/>
  <c r="H23" i="225"/>
  <c r="J23" i="225"/>
  <c r="N23" i="225"/>
  <c r="P23" i="225"/>
  <c r="Q23" i="225"/>
  <c r="R23" i="225"/>
  <c r="A24" i="225"/>
  <c r="B24" i="225"/>
  <c r="C24" i="225"/>
  <c r="F24" i="225"/>
  <c r="H24" i="225"/>
  <c r="J24" i="225"/>
  <c r="P24" i="225"/>
  <c r="Q24" i="225"/>
  <c r="A25" i="225"/>
  <c r="C25" i="225"/>
  <c r="F25" i="225"/>
  <c r="H25" i="225"/>
  <c r="J25" i="225"/>
  <c r="N25" i="225"/>
  <c r="P25" i="225"/>
  <c r="Q25" i="225"/>
  <c r="R25" i="225"/>
  <c r="A26" i="225"/>
  <c r="B26" i="225"/>
  <c r="C26" i="225"/>
  <c r="F26" i="225"/>
  <c r="H26" i="225"/>
  <c r="J26" i="225"/>
  <c r="N26" i="225"/>
  <c r="P26" i="225"/>
  <c r="Q26" i="225"/>
  <c r="A27" i="225"/>
  <c r="C27" i="225"/>
  <c r="F27" i="225"/>
  <c r="L27" i="225"/>
  <c r="H27" i="225"/>
  <c r="J27" i="225"/>
  <c r="N27" i="225"/>
  <c r="P27" i="225"/>
  <c r="Q27" i="225"/>
  <c r="R27" i="225"/>
  <c r="A28" i="225"/>
  <c r="B28" i="225"/>
  <c r="C28" i="225"/>
  <c r="F28" i="225"/>
  <c r="H28" i="225"/>
  <c r="J28" i="225"/>
  <c r="N28" i="225"/>
  <c r="P28" i="225"/>
  <c r="Q28" i="225"/>
  <c r="A29" i="225"/>
  <c r="C29" i="225"/>
  <c r="F29" i="225"/>
  <c r="L29" i="225" s="1"/>
  <c r="H29" i="225"/>
  <c r="J29" i="225"/>
  <c r="N29" i="225"/>
  <c r="P29" i="225"/>
  <c r="Q29" i="225"/>
  <c r="R29" i="225"/>
  <c r="A30" i="225"/>
  <c r="B30" i="225"/>
  <c r="C30" i="225"/>
  <c r="F30" i="225"/>
  <c r="H30" i="225"/>
  <c r="J30" i="225"/>
  <c r="N30" i="225"/>
  <c r="P30" i="225"/>
  <c r="Q30" i="225"/>
  <c r="A31" i="225"/>
  <c r="C31" i="225"/>
  <c r="F31" i="225"/>
  <c r="L31" i="225"/>
  <c r="H31" i="225"/>
  <c r="J31" i="225"/>
  <c r="N31" i="225"/>
  <c r="P31" i="225"/>
  <c r="Q31" i="225"/>
  <c r="A32" i="225"/>
  <c r="B32" i="225"/>
  <c r="C32" i="225"/>
  <c r="F32" i="225"/>
  <c r="L32" i="225" s="1"/>
  <c r="H32" i="225"/>
  <c r="J32" i="225"/>
  <c r="N32" i="225"/>
  <c r="P32" i="225"/>
  <c r="Q32" i="225"/>
  <c r="R32" i="225"/>
  <c r="D40" i="225"/>
  <c r="E40" i="225"/>
  <c r="P40" i="225"/>
  <c r="G40" i="225"/>
  <c r="H40" i="225"/>
  <c r="I40" i="225"/>
  <c r="J40" i="225"/>
  <c r="M40" i="225"/>
  <c r="N40" i="225"/>
  <c r="M4" i="208"/>
  <c r="N4" i="208"/>
  <c r="M5" i="208"/>
  <c r="N5" i="208"/>
  <c r="A12" i="208"/>
  <c r="B12" i="208"/>
  <c r="C12" i="208"/>
  <c r="T12" i="208"/>
  <c r="P12" i="208"/>
  <c r="K12" i="208"/>
  <c r="N12" i="208"/>
  <c r="Q12" i="208"/>
  <c r="W12" i="208"/>
  <c r="Z12" i="208"/>
  <c r="AC12" i="208"/>
  <c r="A13" i="208"/>
  <c r="B13" i="208"/>
  <c r="C13" i="208"/>
  <c r="N13" i="208"/>
  <c r="J13" i="208"/>
  <c r="K13" i="208"/>
  <c r="Q13" i="208"/>
  <c r="W13" i="208"/>
  <c r="AC13" i="208"/>
  <c r="AC14" i="208"/>
  <c r="AC15" i="208"/>
  <c r="AC16" i="208"/>
  <c r="AC17" i="208"/>
  <c r="AC18" i="208"/>
  <c r="AC19" i="208"/>
  <c r="AC20" i="208"/>
  <c r="AC21" i="208"/>
  <c r="AC22" i="208"/>
  <c r="AC23" i="208"/>
  <c r="AC24" i="208"/>
  <c r="AC25" i="208"/>
  <c r="AC26" i="208"/>
  <c r="AC27" i="208"/>
  <c r="AC28" i="208"/>
  <c r="AC29" i="208"/>
  <c r="AC30" i="208"/>
  <c r="AC31" i="208"/>
  <c r="A14" i="208"/>
  <c r="C14" i="208"/>
  <c r="N14" i="208"/>
  <c r="J14" i="208"/>
  <c r="K14" i="208"/>
  <c r="Q14" i="208"/>
  <c r="W14" i="208"/>
  <c r="A15" i="208"/>
  <c r="B15" i="208"/>
  <c r="C15" i="208"/>
  <c r="N15" i="208"/>
  <c r="P15" i="208"/>
  <c r="K15" i="208"/>
  <c r="K16" i="208"/>
  <c r="K17" i="208"/>
  <c r="K18" i="208"/>
  <c r="K19" i="208"/>
  <c r="K20" i="208"/>
  <c r="K21" i="208"/>
  <c r="K22" i="208"/>
  <c r="K23" i="208"/>
  <c r="K24" i="208"/>
  <c r="K25" i="208"/>
  <c r="K26" i="208"/>
  <c r="K27" i="208"/>
  <c r="K28" i="208"/>
  <c r="K29" i="208"/>
  <c r="K30" i="208"/>
  <c r="K31" i="208"/>
  <c r="Q15" i="208"/>
  <c r="W15" i="208"/>
  <c r="A16" i="208"/>
  <c r="B16" i="208"/>
  <c r="C16" i="208"/>
  <c r="AB16" i="208"/>
  <c r="Q16" i="208"/>
  <c r="W16" i="208"/>
  <c r="Z16" i="208"/>
  <c r="A17" i="208"/>
  <c r="B17" i="208"/>
  <c r="C17" i="208"/>
  <c r="T17" i="208"/>
  <c r="N17" i="208"/>
  <c r="J17" i="208"/>
  <c r="Q17" i="208"/>
  <c r="W17" i="208"/>
  <c r="A18" i="208"/>
  <c r="B18" i="208"/>
  <c r="C18" i="208"/>
  <c r="N18" i="208"/>
  <c r="J18" i="208"/>
  <c r="Q18" i="208"/>
  <c r="W18" i="208"/>
  <c r="A19" i="208"/>
  <c r="C19" i="208"/>
  <c r="H19" i="208"/>
  <c r="J19" i="208"/>
  <c r="Q19" i="208"/>
  <c r="W19" i="208"/>
  <c r="A20" i="208"/>
  <c r="B20" i="208"/>
  <c r="C20" i="208"/>
  <c r="H20" i="208"/>
  <c r="P20" i="208"/>
  <c r="Q20" i="208"/>
  <c r="W20" i="208"/>
  <c r="A21" i="208"/>
  <c r="C21" i="208"/>
  <c r="N21" i="208"/>
  <c r="J21" i="208"/>
  <c r="Q21" i="208"/>
  <c r="W21" i="208"/>
  <c r="A22" i="208"/>
  <c r="B22" i="208"/>
  <c r="C22" i="208"/>
  <c r="N22" i="208"/>
  <c r="P22" i="208"/>
  <c r="Q22" i="208"/>
  <c r="T22" i="208"/>
  <c r="W22" i="208"/>
  <c r="A23" i="208"/>
  <c r="B23" i="208"/>
  <c r="C23" i="208"/>
  <c r="P23" i="208"/>
  <c r="Q23" i="208"/>
  <c r="W23" i="208"/>
  <c r="A24" i="208"/>
  <c r="C24" i="208"/>
  <c r="H24" i="208"/>
  <c r="J24" i="208"/>
  <c r="Q24" i="208"/>
  <c r="Q25" i="208"/>
  <c r="Q26" i="208"/>
  <c r="Q27" i="208"/>
  <c r="Q28" i="208"/>
  <c r="Q29" i="208"/>
  <c r="Q30" i="208"/>
  <c r="Q31" i="208"/>
  <c r="W24" i="208"/>
  <c r="A25" i="208"/>
  <c r="B25" i="208"/>
  <c r="C25" i="208"/>
  <c r="N25" i="208"/>
  <c r="V25" i="208"/>
  <c r="W25" i="208"/>
  <c r="A26" i="208"/>
  <c r="C26" i="208"/>
  <c r="Z26" i="208"/>
  <c r="V26" i="208"/>
  <c r="W26" i="208"/>
  <c r="A27" i="208"/>
  <c r="B27" i="208"/>
  <c r="C27" i="208"/>
  <c r="Z27" i="208"/>
  <c r="V27" i="208"/>
  <c r="W27" i="208"/>
  <c r="A28" i="208"/>
  <c r="C28" i="208"/>
  <c r="N28" i="208"/>
  <c r="J28" i="208"/>
  <c r="W28" i="208"/>
  <c r="A29" i="208"/>
  <c r="B29" i="208"/>
  <c r="C29" i="208"/>
  <c r="J29" i="208"/>
  <c r="W29" i="208"/>
  <c r="A30" i="208"/>
  <c r="C30" i="208"/>
  <c r="H30" i="208"/>
  <c r="J30" i="208"/>
  <c r="W30" i="208"/>
  <c r="A31" i="208"/>
  <c r="B31" i="208"/>
  <c r="C31" i="208"/>
  <c r="T31" i="208"/>
  <c r="P31" i="208"/>
  <c r="W31" i="208"/>
  <c r="Z31" i="208"/>
  <c r="G39" i="208"/>
  <c r="M39" i="208"/>
  <c r="O39" i="208"/>
  <c r="S39" i="208"/>
  <c r="U39" i="208"/>
  <c r="Y39" i="208"/>
  <c r="K4" i="207"/>
  <c r="L4" i="207"/>
  <c r="K5" i="207"/>
  <c r="L5" i="207"/>
  <c r="A13" i="207"/>
  <c r="B13" i="207"/>
  <c r="C13" i="207"/>
  <c r="J13" i="207"/>
  <c r="K13" i="207"/>
  <c r="Q13" i="207"/>
  <c r="W13" i="207"/>
  <c r="A14" i="207"/>
  <c r="B14" i="207"/>
  <c r="C14" i="207"/>
  <c r="H14" i="207"/>
  <c r="V14" i="207"/>
  <c r="K14" i="207"/>
  <c r="Q14" i="207"/>
  <c r="W14" i="207"/>
  <c r="A15" i="207"/>
  <c r="C15" i="207"/>
  <c r="P15" i="207"/>
  <c r="K15" i="207"/>
  <c r="Q15" i="207"/>
  <c r="W15" i="207"/>
  <c r="A16" i="207"/>
  <c r="B16" i="207"/>
  <c r="C16" i="207"/>
  <c r="P16" i="207"/>
  <c r="K16" i="207"/>
  <c r="Q16" i="207"/>
  <c r="W16" i="207"/>
  <c r="A17" i="207"/>
  <c r="B17" i="207"/>
  <c r="C17" i="207"/>
  <c r="T17" i="207"/>
  <c r="J17" i="207"/>
  <c r="K17" i="207"/>
  <c r="Q17" i="207"/>
  <c r="W17" i="207"/>
  <c r="A18" i="207"/>
  <c r="B18" i="207"/>
  <c r="C18" i="207"/>
  <c r="T18" i="207"/>
  <c r="K18" i="207"/>
  <c r="Q18" i="207"/>
  <c r="W18" i="207"/>
  <c r="A19" i="207"/>
  <c r="B19" i="207"/>
  <c r="C19" i="207"/>
  <c r="T19" i="207"/>
  <c r="J19" i="207"/>
  <c r="K19" i="207"/>
  <c r="Q19" i="207"/>
  <c r="V19" i="207"/>
  <c r="W19" i="207"/>
  <c r="A20" i="207"/>
  <c r="C20" i="207"/>
  <c r="T20" i="207"/>
  <c r="J20" i="207"/>
  <c r="H20" i="207"/>
  <c r="K20" i="207"/>
  <c r="Q20" i="207"/>
  <c r="W20" i="207"/>
  <c r="A21" i="207"/>
  <c r="B21" i="207"/>
  <c r="C21" i="207"/>
  <c r="T21" i="207"/>
  <c r="K21" i="207"/>
  <c r="Q21" i="207"/>
  <c r="W21" i="207"/>
  <c r="A22" i="207"/>
  <c r="C22" i="207"/>
  <c r="T22" i="207"/>
  <c r="P22" i="207"/>
  <c r="K22" i="207"/>
  <c r="Q22" i="207"/>
  <c r="W22" i="207"/>
  <c r="A23" i="207"/>
  <c r="B23" i="207"/>
  <c r="C23" i="207"/>
  <c r="N23" i="207"/>
  <c r="V23" i="207"/>
  <c r="K23" i="207"/>
  <c r="Q23" i="207"/>
  <c r="W23" i="207"/>
  <c r="A24" i="207"/>
  <c r="B24" i="207"/>
  <c r="C24" i="207"/>
  <c r="T24" i="207"/>
  <c r="K24" i="207"/>
  <c r="Q24" i="207"/>
  <c r="W24" i="207"/>
  <c r="A25" i="207"/>
  <c r="C25" i="207"/>
  <c r="P25" i="207"/>
  <c r="K25" i="207"/>
  <c r="Q25" i="207"/>
  <c r="W25" i="207"/>
  <c r="A26" i="207"/>
  <c r="B26" i="207"/>
  <c r="C26" i="207"/>
  <c r="T26" i="207"/>
  <c r="P26" i="207"/>
  <c r="K26" i="207"/>
  <c r="Q26" i="207"/>
  <c r="W26" i="207"/>
  <c r="A27" i="207"/>
  <c r="C27" i="207"/>
  <c r="T27" i="207"/>
  <c r="P27" i="207"/>
  <c r="K27" i="207"/>
  <c r="Q27" i="207"/>
  <c r="W27" i="207"/>
  <c r="A28" i="207"/>
  <c r="B28" i="207"/>
  <c r="C28" i="207"/>
  <c r="N28" i="207"/>
  <c r="V28" i="207"/>
  <c r="K28" i="207"/>
  <c r="Q28" i="207"/>
  <c r="W28" i="207"/>
  <c r="A29" i="207"/>
  <c r="C29" i="207"/>
  <c r="T29" i="207"/>
  <c r="P29" i="207"/>
  <c r="K29" i="207"/>
  <c r="Q29" i="207"/>
  <c r="W29" i="207"/>
  <c r="A30" i="207"/>
  <c r="B30" i="207"/>
  <c r="C30" i="207"/>
  <c r="T30" i="207"/>
  <c r="P30" i="207"/>
  <c r="K30" i="207"/>
  <c r="Q30" i="207"/>
  <c r="W30" i="207"/>
  <c r="A31" i="207"/>
  <c r="C31" i="207"/>
  <c r="N31" i="207"/>
  <c r="J31" i="207"/>
  <c r="K31" i="207"/>
  <c r="Q31" i="207"/>
  <c r="W31" i="207"/>
  <c r="A32" i="207"/>
  <c r="B32" i="207"/>
  <c r="C32" i="207"/>
  <c r="N32" i="207"/>
  <c r="J32" i="207"/>
  <c r="K32" i="207"/>
  <c r="Q32" i="207"/>
  <c r="W32" i="207"/>
  <c r="I40" i="207"/>
  <c r="M40" i="207"/>
  <c r="O40" i="207"/>
  <c r="S40" i="207"/>
  <c r="U40" i="207"/>
  <c r="C4" i="69"/>
  <c r="D4" i="69"/>
  <c r="C5" i="69"/>
  <c r="D5" i="69"/>
  <c r="A11" i="69"/>
  <c r="B11" i="69"/>
  <c r="C11" i="69"/>
  <c r="F11" i="69"/>
  <c r="A12" i="69"/>
  <c r="B12" i="69"/>
  <c r="C12" i="69"/>
  <c r="F12" i="69"/>
  <c r="A13" i="69"/>
  <c r="C13" i="69"/>
  <c r="F13" i="69"/>
  <c r="A14" i="69"/>
  <c r="B14" i="69"/>
  <c r="C14" i="69"/>
  <c r="F14" i="69"/>
  <c r="A15" i="69"/>
  <c r="B15" i="69"/>
  <c r="C15" i="69"/>
  <c r="F15" i="69"/>
  <c r="A16" i="69"/>
  <c r="B16" i="69"/>
  <c r="C16" i="69"/>
  <c r="F16" i="69"/>
  <c r="A17" i="69"/>
  <c r="B17" i="69"/>
  <c r="C17" i="69"/>
  <c r="F17" i="69"/>
  <c r="A18" i="69"/>
  <c r="C18" i="69"/>
  <c r="F18" i="69"/>
  <c r="A19" i="69"/>
  <c r="B19" i="69"/>
  <c r="C19" i="69"/>
  <c r="F19" i="69"/>
  <c r="A20" i="69"/>
  <c r="C20" i="69"/>
  <c r="F20" i="69"/>
  <c r="A21" i="69"/>
  <c r="B21" i="69"/>
  <c r="C21" i="69"/>
  <c r="F21" i="69"/>
  <c r="A22" i="69"/>
  <c r="B22" i="69"/>
  <c r="C22" i="69"/>
  <c r="F22" i="69"/>
  <c r="A23" i="69"/>
  <c r="C23" i="69"/>
  <c r="F23" i="69"/>
  <c r="A24" i="69"/>
  <c r="B24" i="69"/>
  <c r="C24" i="69"/>
  <c r="F24" i="69"/>
  <c r="A25" i="69"/>
  <c r="C25" i="69"/>
  <c r="F25" i="69"/>
  <c r="A26" i="69"/>
  <c r="B26" i="69"/>
  <c r="C26" i="69"/>
  <c r="F26" i="69"/>
  <c r="A27" i="69"/>
  <c r="C27" i="69"/>
  <c r="F27" i="69"/>
  <c r="A28" i="69"/>
  <c r="B28" i="69"/>
  <c r="C28" i="69"/>
  <c r="F28" i="69"/>
  <c r="A29" i="69"/>
  <c r="C29" i="69"/>
  <c r="F29" i="69"/>
  <c r="A30" i="69"/>
  <c r="B30" i="69"/>
  <c r="C30" i="69"/>
  <c r="F30" i="69"/>
  <c r="F4" i="182"/>
  <c r="G4" i="182"/>
  <c r="F5" i="182"/>
  <c r="G5" i="182"/>
  <c r="A11" i="182"/>
  <c r="B11" i="182"/>
  <c r="C11" i="182"/>
  <c r="J11" i="182"/>
  <c r="K11" i="182"/>
  <c r="L11" i="182"/>
  <c r="A12" i="182"/>
  <c r="B12" i="182"/>
  <c r="C12" i="182"/>
  <c r="J12" i="182"/>
  <c r="K12" i="182"/>
  <c r="L12" i="182"/>
  <c r="A13" i="182"/>
  <c r="C13" i="182"/>
  <c r="J13" i="182"/>
  <c r="K13" i="182"/>
  <c r="L13" i="182"/>
  <c r="A14" i="182"/>
  <c r="B14" i="182"/>
  <c r="C14" i="182"/>
  <c r="J14" i="182"/>
  <c r="K14" i="182"/>
  <c r="L14" i="182"/>
  <c r="A15" i="182"/>
  <c r="B15" i="182"/>
  <c r="C15" i="182"/>
  <c r="J15" i="182"/>
  <c r="K15" i="182"/>
  <c r="L15" i="182"/>
  <c r="A16" i="182"/>
  <c r="B16" i="182"/>
  <c r="C16" i="182"/>
  <c r="J16" i="182"/>
  <c r="K16" i="182"/>
  <c r="L16" i="182"/>
  <c r="A17" i="182"/>
  <c r="B17" i="182"/>
  <c r="C17" i="182"/>
  <c r="J17" i="182"/>
  <c r="K17" i="182"/>
  <c r="L17" i="182"/>
  <c r="A18" i="182"/>
  <c r="C18" i="182"/>
  <c r="J18" i="182"/>
  <c r="K18" i="182"/>
  <c r="L18" i="182"/>
  <c r="A19" i="182"/>
  <c r="B19" i="182"/>
  <c r="C19" i="182"/>
  <c r="J19" i="182"/>
  <c r="K19" i="182"/>
  <c r="L19" i="182"/>
  <c r="A20" i="182"/>
  <c r="C20" i="182"/>
  <c r="J20" i="182"/>
  <c r="K20" i="182"/>
  <c r="L20" i="182"/>
  <c r="A21" i="182"/>
  <c r="B21" i="182"/>
  <c r="C21" i="182"/>
  <c r="J21" i="182"/>
  <c r="K21" i="182"/>
  <c r="L21" i="182"/>
  <c r="A22" i="182"/>
  <c r="B22" i="182"/>
  <c r="C22" i="182"/>
  <c r="J22" i="182"/>
  <c r="K22" i="182"/>
  <c r="L22" i="182"/>
  <c r="A23" i="182"/>
  <c r="C23" i="182"/>
  <c r="J23" i="182"/>
  <c r="K23" i="182"/>
  <c r="L23" i="182"/>
  <c r="A24" i="182"/>
  <c r="B24" i="182"/>
  <c r="C24" i="182"/>
  <c r="J24" i="182"/>
  <c r="K24" i="182"/>
  <c r="L24" i="182"/>
  <c r="A25" i="182"/>
  <c r="C25" i="182"/>
  <c r="J25" i="182"/>
  <c r="K25" i="182"/>
  <c r="L25" i="182"/>
  <c r="A26" i="182"/>
  <c r="B26" i="182"/>
  <c r="C26" i="182"/>
  <c r="F38" i="182"/>
  <c r="B14" i="236" s="1"/>
  <c r="J26" i="182"/>
  <c r="K26" i="182"/>
  <c r="L26" i="182"/>
  <c r="A27" i="182"/>
  <c r="C27" i="182"/>
  <c r="J27" i="182"/>
  <c r="K27" i="182"/>
  <c r="L27" i="182"/>
  <c r="A28" i="182"/>
  <c r="B28" i="182"/>
  <c r="C28" i="182"/>
  <c r="J28" i="182"/>
  <c r="K28" i="182"/>
  <c r="L28" i="182"/>
  <c r="A29" i="182"/>
  <c r="C29" i="182"/>
  <c r="K29" i="182"/>
  <c r="L29" i="182"/>
  <c r="A30" i="182"/>
  <c r="B30" i="182"/>
  <c r="C30" i="182"/>
  <c r="J30" i="182"/>
  <c r="K30" i="182"/>
  <c r="L30" i="182"/>
  <c r="D38" i="182"/>
  <c r="E38" i="182"/>
  <c r="I38" i="182"/>
  <c r="J38" i="182"/>
  <c r="D106" i="230"/>
  <c r="D4" i="38"/>
  <c r="E4" i="38"/>
  <c r="D5" i="38"/>
  <c r="E5" i="38"/>
  <c r="A11" i="38"/>
  <c r="B11" i="38"/>
  <c r="C11" i="38"/>
  <c r="F11" i="38"/>
  <c r="I11" i="38"/>
  <c r="A12" i="38"/>
  <c r="B12" i="38"/>
  <c r="C12" i="38"/>
  <c r="F12" i="38"/>
  <c r="I12" i="38"/>
  <c r="A13" i="38"/>
  <c r="C13" i="38"/>
  <c r="F13" i="38"/>
  <c r="I13" i="38"/>
  <c r="A14" i="38"/>
  <c r="B14" i="38"/>
  <c r="C14" i="38"/>
  <c r="F14" i="38"/>
  <c r="I14" i="38"/>
  <c r="A15" i="38"/>
  <c r="B15" i="38"/>
  <c r="C15" i="38"/>
  <c r="F15" i="38"/>
  <c r="I15" i="38"/>
  <c r="A16" i="38"/>
  <c r="B16" i="38"/>
  <c r="C16" i="38"/>
  <c r="F16" i="38"/>
  <c r="I16" i="38"/>
  <c r="A17" i="38"/>
  <c r="B17" i="38"/>
  <c r="C17" i="38"/>
  <c r="F17" i="38"/>
  <c r="I17" i="38"/>
  <c r="A18" i="38"/>
  <c r="C18" i="38"/>
  <c r="F18" i="38"/>
  <c r="I18" i="38"/>
  <c r="A19" i="38"/>
  <c r="B19" i="38"/>
  <c r="C19" i="38"/>
  <c r="F19" i="38"/>
  <c r="I19" i="38"/>
  <c r="A20" i="38"/>
  <c r="C20" i="38"/>
  <c r="F20" i="38"/>
  <c r="I20" i="38"/>
  <c r="A21" i="38"/>
  <c r="B21" i="38"/>
  <c r="C21" i="38"/>
  <c r="F21" i="38"/>
  <c r="I21" i="38"/>
  <c r="A22" i="38"/>
  <c r="B22" i="38"/>
  <c r="C22" i="38"/>
  <c r="F22" i="38"/>
  <c r="I22" i="38"/>
  <c r="A23" i="38"/>
  <c r="C23" i="38"/>
  <c r="F23" i="38"/>
  <c r="I23" i="38"/>
  <c r="A24" i="38"/>
  <c r="B24" i="38"/>
  <c r="C24" i="38"/>
  <c r="F24" i="38"/>
  <c r="I24" i="38"/>
  <c r="A25" i="38"/>
  <c r="C25" i="38"/>
  <c r="F25" i="38"/>
  <c r="I25" i="38"/>
  <c r="A26" i="38"/>
  <c r="B26" i="38"/>
  <c r="C26" i="38"/>
  <c r="F26" i="38"/>
  <c r="I26" i="38"/>
  <c r="A27" i="38"/>
  <c r="C27" i="38"/>
  <c r="F27" i="38"/>
  <c r="I27" i="38"/>
  <c r="A28" i="38"/>
  <c r="B28" i="38"/>
  <c r="C28" i="38"/>
  <c r="F28" i="38"/>
  <c r="I28" i="38"/>
  <c r="A29" i="38"/>
  <c r="C29" i="38"/>
  <c r="F29" i="38"/>
  <c r="I29" i="38"/>
  <c r="A30" i="38"/>
  <c r="B30" i="38"/>
  <c r="C30" i="38"/>
  <c r="F30" i="38"/>
  <c r="I30" i="38"/>
  <c r="E38" i="38"/>
  <c r="F38" i="38"/>
  <c r="H38" i="38"/>
  <c r="I38" i="38"/>
  <c r="E105" i="230"/>
  <c r="H4" i="161"/>
  <c r="I4" i="161"/>
  <c r="H5" i="161"/>
  <c r="I5" i="161"/>
  <c r="A11" i="161"/>
  <c r="B11" i="161"/>
  <c r="C11" i="161"/>
  <c r="K11" i="161"/>
  <c r="L11" i="161"/>
  <c r="Q11" i="161"/>
  <c r="A12" i="161"/>
  <c r="B12" i="161"/>
  <c r="C12" i="161"/>
  <c r="N12" i="161"/>
  <c r="K12" i="161"/>
  <c r="Q12" i="161"/>
  <c r="A13" i="161"/>
  <c r="C13" i="161"/>
  <c r="N13" i="161"/>
  <c r="P13" i="161"/>
  <c r="Q13" i="161"/>
  <c r="J13" i="161"/>
  <c r="K13" i="161"/>
  <c r="A14" i="161"/>
  <c r="B14" i="161"/>
  <c r="C14" i="161"/>
  <c r="H14" i="161"/>
  <c r="P14" i="161"/>
  <c r="K14" i="161"/>
  <c r="L14" i="161"/>
  <c r="Q14" i="161"/>
  <c r="A15" i="161"/>
  <c r="B15" i="161"/>
  <c r="C15" i="161"/>
  <c r="P15" i="161"/>
  <c r="K15" i="161"/>
  <c r="L15" i="161"/>
  <c r="Q15" i="161"/>
  <c r="R15" i="161"/>
  <c r="A16" i="161"/>
  <c r="B16" i="161"/>
  <c r="C16" i="161"/>
  <c r="N16" i="161"/>
  <c r="P16" i="161"/>
  <c r="K16" i="161"/>
  <c r="L16" i="161"/>
  <c r="Q16" i="161"/>
  <c r="A17" i="161"/>
  <c r="B17" i="161"/>
  <c r="C17" i="161"/>
  <c r="H17" i="161"/>
  <c r="J17" i="161"/>
  <c r="Q17" i="161"/>
  <c r="R17" i="161"/>
  <c r="K17" i="161"/>
  <c r="L17" i="161"/>
  <c r="A18" i="161"/>
  <c r="C18" i="161"/>
  <c r="P18" i="161"/>
  <c r="K18" i="161"/>
  <c r="L18" i="161"/>
  <c r="Q18" i="161"/>
  <c r="R18" i="161"/>
  <c r="A19" i="161"/>
  <c r="B19" i="161"/>
  <c r="C19" i="161"/>
  <c r="N19" i="161"/>
  <c r="P19" i="161"/>
  <c r="K19" i="161"/>
  <c r="L19" i="161"/>
  <c r="Q19" i="161"/>
  <c r="A20" i="161"/>
  <c r="C20" i="161"/>
  <c r="N20" i="161"/>
  <c r="J20" i="161"/>
  <c r="K20" i="161"/>
  <c r="L20" i="161"/>
  <c r="Q20" i="161"/>
  <c r="R20" i="161"/>
  <c r="A21" i="161"/>
  <c r="B21" i="161"/>
  <c r="C21" i="161"/>
  <c r="N21" i="161"/>
  <c r="J21" i="161"/>
  <c r="Q21" i="161"/>
  <c r="K21" i="161"/>
  <c r="L21" i="161"/>
  <c r="A22" i="161"/>
  <c r="B22" i="161"/>
  <c r="C22" i="161"/>
  <c r="H22" i="161"/>
  <c r="P22" i="161"/>
  <c r="K22" i="161"/>
  <c r="L22" i="161"/>
  <c r="Q22" i="161"/>
  <c r="A23" i="161"/>
  <c r="C23" i="161"/>
  <c r="H23" i="161"/>
  <c r="Q23" i="161"/>
  <c r="K23" i="161"/>
  <c r="L23" i="161"/>
  <c r="A24" i="161"/>
  <c r="B24" i="161"/>
  <c r="C24" i="161"/>
  <c r="N24" i="161"/>
  <c r="J24" i="161"/>
  <c r="K24" i="161"/>
  <c r="L24" i="161"/>
  <c r="Q24" i="161"/>
  <c r="A25" i="161"/>
  <c r="C25" i="161"/>
  <c r="H25" i="161"/>
  <c r="J25" i="161"/>
  <c r="K25" i="161"/>
  <c r="L25" i="161"/>
  <c r="Q25" i="161"/>
  <c r="R25" i="161"/>
  <c r="A26" i="161"/>
  <c r="B26" i="161"/>
  <c r="C26" i="161"/>
  <c r="P26" i="161"/>
  <c r="K26" i="161"/>
  <c r="Q26" i="161"/>
  <c r="A27" i="161"/>
  <c r="C27" i="161"/>
  <c r="H27" i="161"/>
  <c r="K27" i="161"/>
  <c r="L27" i="161"/>
  <c r="Q27" i="161"/>
  <c r="A28" i="161"/>
  <c r="B28" i="161"/>
  <c r="C28" i="161"/>
  <c r="N28" i="161"/>
  <c r="K28" i="161"/>
  <c r="L28" i="161"/>
  <c r="Q28" i="161"/>
  <c r="A29" i="161"/>
  <c r="C29" i="161"/>
  <c r="N29" i="161"/>
  <c r="P29" i="161"/>
  <c r="K29" i="161"/>
  <c r="L29" i="161"/>
  <c r="Q29" i="161"/>
  <c r="R29" i="161"/>
  <c r="A30" i="161"/>
  <c r="B30" i="161"/>
  <c r="C30" i="161"/>
  <c r="N30" i="161"/>
  <c r="J30" i="161"/>
  <c r="K30" i="161"/>
  <c r="L30" i="161"/>
  <c r="Q30" i="161"/>
  <c r="M38" i="161"/>
  <c r="O38" i="161"/>
  <c r="P38" i="161"/>
  <c r="D104" i="230"/>
  <c r="H4" i="92"/>
  <c r="I4" i="92"/>
  <c r="H5" i="92"/>
  <c r="I5" i="92"/>
  <c r="A11" i="92"/>
  <c r="B11" i="92"/>
  <c r="C11" i="92"/>
  <c r="H11" i="92"/>
  <c r="K11" i="92"/>
  <c r="P11" i="92"/>
  <c r="Q11" i="92"/>
  <c r="A12" i="92"/>
  <c r="B12" i="92"/>
  <c r="C12" i="92"/>
  <c r="H12" i="92"/>
  <c r="K12" i="92"/>
  <c r="N12" i="92"/>
  <c r="P12" i="92"/>
  <c r="Q12" i="92"/>
  <c r="R12" i="92"/>
  <c r="A13" i="92"/>
  <c r="C13" i="92"/>
  <c r="J13" i="92"/>
  <c r="K13" i="92"/>
  <c r="Q13" i="92"/>
  <c r="N13" i="92"/>
  <c r="P13" i="92"/>
  <c r="A14" i="92"/>
  <c r="B14" i="92"/>
  <c r="C14" i="92"/>
  <c r="J14" i="92"/>
  <c r="K14" i="92"/>
  <c r="N14" i="92"/>
  <c r="P14" i="92"/>
  <c r="Q14" i="92"/>
  <c r="R14" i="92"/>
  <c r="A15" i="92"/>
  <c r="B15" i="92"/>
  <c r="C15" i="92"/>
  <c r="H15" i="92"/>
  <c r="J15" i="92"/>
  <c r="K15" i="92"/>
  <c r="N15" i="92"/>
  <c r="P15" i="92"/>
  <c r="Q15" i="92"/>
  <c r="R15" i="92"/>
  <c r="A16" i="92"/>
  <c r="B16" i="92"/>
  <c r="C16" i="92"/>
  <c r="H16" i="92"/>
  <c r="K16" i="92"/>
  <c r="Q16" i="92"/>
  <c r="N16" i="92"/>
  <c r="P16" i="92"/>
  <c r="A17" i="92"/>
  <c r="B17" i="92"/>
  <c r="C17" i="92"/>
  <c r="K17" i="92"/>
  <c r="N17" i="92"/>
  <c r="P17" i="92"/>
  <c r="Q17" i="92"/>
  <c r="A18" i="92"/>
  <c r="C18" i="92"/>
  <c r="H18" i="92"/>
  <c r="J18" i="92"/>
  <c r="K18" i="92"/>
  <c r="N18" i="92"/>
  <c r="P18" i="92"/>
  <c r="Q18" i="92"/>
  <c r="A19" i="92"/>
  <c r="B19" i="92"/>
  <c r="C19" i="92"/>
  <c r="F19" i="92"/>
  <c r="J19" i="92"/>
  <c r="K19" i="92"/>
  <c r="Q19" i="92"/>
  <c r="R19" i="92"/>
  <c r="N19" i="92"/>
  <c r="P19" i="92"/>
  <c r="A20" i="92"/>
  <c r="C20" i="92"/>
  <c r="J20" i="92"/>
  <c r="K20" i="92"/>
  <c r="N20" i="92"/>
  <c r="P20" i="92"/>
  <c r="Q20" i="92"/>
  <c r="R20" i="92"/>
  <c r="A21" i="92"/>
  <c r="B21" i="92"/>
  <c r="C21" i="92"/>
  <c r="H21" i="92"/>
  <c r="J21" i="92"/>
  <c r="K21" i="92"/>
  <c r="N21" i="92"/>
  <c r="P21" i="92"/>
  <c r="Q21" i="92"/>
  <c r="R21" i="92"/>
  <c r="A22" i="92"/>
  <c r="B22" i="92"/>
  <c r="C22" i="92"/>
  <c r="H22" i="92"/>
  <c r="K22" i="92"/>
  <c r="Q22" i="92"/>
  <c r="N22" i="92"/>
  <c r="P22" i="92"/>
  <c r="A23" i="92"/>
  <c r="C23" i="92"/>
  <c r="J23" i="92"/>
  <c r="K23" i="92"/>
  <c r="Q23" i="92"/>
  <c r="N23" i="92"/>
  <c r="P23" i="92"/>
  <c r="A24" i="92"/>
  <c r="B24" i="92"/>
  <c r="C24" i="92"/>
  <c r="H24" i="92"/>
  <c r="J24" i="92"/>
  <c r="K24" i="92"/>
  <c r="N24" i="92"/>
  <c r="P24" i="92"/>
  <c r="Q24" i="92"/>
  <c r="A25" i="92"/>
  <c r="C25" i="92"/>
  <c r="H25" i="92"/>
  <c r="J25" i="92"/>
  <c r="K25" i="92"/>
  <c r="N25" i="92"/>
  <c r="P25" i="92"/>
  <c r="Q25" i="92"/>
  <c r="R25" i="92"/>
  <c r="A26" i="92"/>
  <c r="B26" i="92"/>
  <c r="C26" i="92"/>
  <c r="H26" i="92"/>
  <c r="J26" i="92"/>
  <c r="K26" i="92"/>
  <c r="Q26" i="92"/>
  <c r="N26" i="92"/>
  <c r="P26" i="92"/>
  <c r="A27" i="92"/>
  <c r="C27" i="92"/>
  <c r="K27" i="92"/>
  <c r="N27" i="92"/>
  <c r="P27" i="92"/>
  <c r="Q27" i="92"/>
  <c r="R27" i="92"/>
  <c r="A28" i="92"/>
  <c r="B28" i="92"/>
  <c r="C28" i="92"/>
  <c r="H28" i="92"/>
  <c r="J28" i="92"/>
  <c r="K28" i="92"/>
  <c r="N28" i="92"/>
  <c r="P28" i="92"/>
  <c r="Q28" i="92"/>
  <c r="A29" i="92"/>
  <c r="C29" i="92"/>
  <c r="J29" i="92"/>
  <c r="K29" i="92"/>
  <c r="N29" i="92"/>
  <c r="P29" i="92"/>
  <c r="Q29" i="92"/>
  <c r="A30" i="92"/>
  <c r="B30" i="92"/>
  <c r="C30" i="92"/>
  <c r="J30" i="92"/>
  <c r="K30" i="92"/>
  <c r="Q30" i="92"/>
  <c r="R30" i="92" s="1"/>
  <c r="N30" i="92"/>
  <c r="P30" i="92"/>
  <c r="G38" i="92"/>
  <c r="M38" i="92"/>
  <c r="I38" i="92"/>
  <c r="O38" i="92"/>
  <c r="J4" i="215"/>
  <c r="K4" i="215"/>
  <c r="J5" i="215"/>
  <c r="K5" i="215"/>
  <c r="A12" i="215"/>
  <c r="B12" i="215"/>
  <c r="C12" i="215"/>
  <c r="A13" i="215"/>
  <c r="B13" i="215"/>
  <c r="C13" i="215"/>
  <c r="A14" i="215"/>
  <c r="C14" i="215"/>
  <c r="A15" i="215"/>
  <c r="B15" i="215"/>
  <c r="C15" i="215"/>
  <c r="A16" i="215"/>
  <c r="B16" i="215"/>
  <c r="C16" i="215"/>
  <c r="A17" i="215"/>
  <c r="B17" i="215"/>
  <c r="C17" i="215"/>
  <c r="A18" i="215"/>
  <c r="B18" i="215"/>
  <c r="C18" i="215"/>
  <c r="A19" i="215"/>
  <c r="C19" i="215"/>
  <c r="A20" i="215"/>
  <c r="B20" i="215"/>
  <c r="C20" i="215"/>
  <c r="A21" i="215"/>
  <c r="C21" i="215"/>
  <c r="A22" i="215"/>
  <c r="C22" i="215"/>
  <c r="A23" i="215"/>
  <c r="B23" i="215"/>
  <c r="C23" i="215"/>
  <c r="A24" i="215"/>
  <c r="C24" i="215"/>
  <c r="A25" i="215"/>
  <c r="B25" i="215"/>
  <c r="C25" i="215"/>
  <c r="A26" i="215"/>
  <c r="C26" i="215"/>
  <c r="A27" i="215"/>
  <c r="B27" i="215"/>
  <c r="C27" i="215"/>
  <c r="A28" i="215"/>
  <c r="C28" i="215"/>
  <c r="A29" i="215"/>
  <c r="B29" i="215"/>
  <c r="C29" i="215"/>
  <c r="A30" i="215"/>
  <c r="C30" i="215"/>
  <c r="A31" i="215"/>
  <c r="B31" i="215"/>
  <c r="C31" i="215"/>
  <c r="D39" i="215"/>
  <c r="E39" i="215"/>
  <c r="F39" i="215"/>
  <c r="G39" i="215"/>
  <c r="I39" i="215"/>
  <c r="J39" i="215"/>
  <c r="K39" i="215"/>
  <c r="M39" i="215"/>
  <c r="N39" i="215"/>
  <c r="O39" i="215"/>
  <c r="P39" i="215"/>
  <c r="Q39" i="215"/>
  <c r="R39" i="215"/>
  <c r="T39" i="215"/>
  <c r="U39" i="215"/>
  <c r="V39" i="215"/>
  <c r="G4" i="126"/>
  <c r="H4" i="126"/>
  <c r="G5" i="126"/>
  <c r="H5" i="126"/>
  <c r="A12" i="126"/>
  <c r="B12" i="126"/>
  <c r="C12" i="126"/>
  <c r="G12" i="126"/>
  <c r="K12" i="126"/>
  <c r="O12" i="126" s="1"/>
  <c r="K13" i="126"/>
  <c r="K14" i="126"/>
  <c r="K15" i="126"/>
  <c r="K16" i="126"/>
  <c r="K17" i="126"/>
  <c r="K18" i="126"/>
  <c r="K19" i="126"/>
  <c r="K20" i="126"/>
  <c r="K21" i="126"/>
  <c r="K22" i="126"/>
  <c r="K23" i="126"/>
  <c r="K24" i="126"/>
  <c r="K25" i="126"/>
  <c r="K26" i="126"/>
  <c r="K27" i="126"/>
  <c r="K28" i="126"/>
  <c r="K29" i="126"/>
  <c r="K30" i="126"/>
  <c r="K31" i="126"/>
  <c r="L12" i="126"/>
  <c r="M12" i="126"/>
  <c r="N12" i="126"/>
  <c r="A13" i="126"/>
  <c r="B13" i="126"/>
  <c r="C13" i="126"/>
  <c r="G13" i="126"/>
  <c r="L13" i="126"/>
  <c r="M13" i="126"/>
  <c r="N13" i="126"/>
  <c r="A14" i="126"/>
  <c r="C14" i="126"/>
  <c r="G14" i="126"/>
  <c r="L14" i="126"/>
  <c r="M14" i="126"/>
  <c r="N14" i="126"/>
  <c r="A15" i="126"/>
  <c r="B15" i="126"/>
  <c r="C15" i="126"/>
  <c r="G15" i="126"/>
  <c r="L15" i="126"/>
  <c r="M15" i="126"/>
  <c r="N15" i="126"/>
  <c r="A16" i="126"/>
  <c r="B16" i="126"/>
  <c r="C16" i="126"/>
  <c r="G16" i="126"/>
  <c r="O16" i="126"/>
  <c r="L16" i="126"/>
  <c r="M16" i="126"/>
  <c r="N16" i="126"/>
  <c r="A17" i="126"/>
  <c r="B17" i="126"/>
  <c r="C17" i="126"/>
  <c r="G17" i="126"/>
  <c r="O17" i="126"/>
  <c r="L17" i="126"/>
  <c r="M17" i="126"/>
  <c r="N17" i="126"/>
  <c r="A18" i="126"/>
  <c r="B18" i="126"/>
  <c r="C18" i="126"/>
  <c r="G18" i="126"/>
  <c r="L18" i="126"/>
  <c r="M18" i="126"/>
  <c r="N18" i="126"/>
  <c r="A19" i="126"/>
  <c r="C19" i="126"/>
  <c r="G19" i="126"/>
  <c r="O19" i="126" s="1"/>
  <c r="L19" i="126"/>
  <c r="M19" i="126"/>
  <c r="N19" i="126"/>
  <c r="A20" i="126"/>
  <c r="B20" i="126"/>
  <c r="C20" i="126"/>
  <c r="G20" i="126"/>
  <c r="L20" i="126"/>
  <c r="M20" i="126"/>
  <c r="N20" i="126"/>
  <c r="A21" i="126"/>
  <c r="C21" i="126"/>
  <c r="G21" i="126"/>
  <c r="O21" i="126"/>
  <c r="L21" i="126"/>
  <c r="M21" i="126"/>
  <c r="N21" i="126"/>
  <c r="A22" i="126"/>
  <c r="B22" i="126"/>
  <c r="C22" i="126"/>
  <c r="G22" i="126"/>
  <c r="O22" i="126"/>
  <c r="L22" i="126"/>
  <c r="M22" i="126"/>
  <c r="N22" i="126"/>
  <c r="A23" i="126"/>
  <c r="B23" i="126"/>
  <c r="C23" i="126"/>
  <c r="G23" i="126"/>
  <c r="L23" i="126"/>
  <c r="M23" i="126"/>
  <c r="N23" i="126"/>
  <c r="A24" i="126"/>
  <c r="C24" i="126"/>
  <c r="G24" i="126"/>
  <c r="L24" i="126"/>
  <c r="M24" i="126"/>
  <c r="N24" i="126"/>
  <c r="A25" i="126"/>
  <c r="B25" i="126"/>
  <c r="C25" i="126"/>
  <c r="G25" i="126"/>
  <c r="O25" i="126"/>
  <c r="L25" i="126"/>
  <c r="M25" i="126"/>
  <c r="N25" i="126"/>
  <c r="A26" i="126"/>
  <c r="C26" i="126"/>
  <c r="G26" i="126"/>
  <c r="L26" i="126"/>
  <c r="M26" i="126"/>
  <c r="N26" i="126"/>
  <c r="A27" i="126"/>
  <c r="B27" i="126"/>
  <c r="C27" i="126"/>
  <c r="G27" i="126"/>
  <c r="O27" i="126"/>
  <c r="L27" i="126"/>
  <c r="M27" i="126"/>
  <c r="N27" i="126"/>
  <c r="A28" i="126"/>
  <c r="C28" i="126"/>
  <c r="G28" i="126"/>
  <c r="O28" i="126"/>
  <c r="L28" i="126"/>
  <c r="M28" i="126"/>
  <c r="N28" i="126"/>
  <c r="A29" i="126"/>
  <c r="B29" i="126"/>
  <c r="C29" i="126"/>
  <c r="G29" i="126"/>
  <c r="L29" i="126"/>
  <c r="M29" i="126"/>
  <c r="N29" i="126"/>
  <c r="A30" i="126"/>
  <c r="C30" i="126"/>
  <c r="G30" i="126"/>
  <c r="O30" i="126"/>
  <c r="L30" i="126"/>
  <c r="M30" i="126"/>
  <c r="N30" i="126"/>
  <c r="A31" i="126"/>
  <c r="B31" i="126"/>
  <c r="C31" i="126"/>
  <c r="G31" i="126"/>
  <c r="L31" i="126"/>
  <c r="M31" i="126"/>
  <c r="N31" i="126"/>
  <c r="F39" i="126"/>
  <c r="H39" i="126"/>
  <c r="D94" i="230"/>
  <c r="I39" i="126"/>
  <c r="I40" i="126"/>
  <c r="D97" i="230"/>
  <c r="J39" i="126"/>
  <c r="D12" i="2"/>
  <c r="H5" i="104"/>
  <c r="I5" i="104"/>
  <c r="H6" i="104"/>
  <c r="I6" i="104"/>
  <c r="A12" i="104"/>
  <c r="B12" i="104"/>
  <c r="C12" i="104"/>
  <c r="D12" i="104"/>
  <c r="E12" i="104"/>
  <c r="G12" i="104"/>
  <c r="J12" i="104"/>
  <c r="K12" i="104"/>
  <c r="O12" i="104"/>
  <c r="L12" i="104"/>
  <c r="R12" i="104"/>
  <c r="A13" i="104"/>
  <c r="B13" i="104"/>
  <c r="C13" i="104"/>
  <c r="D13" i="104"/>
  <c r="E13" i="104"/>
  <c r="G13" i="104"/>
  <c r="J13" i="104"/>
  <c r="K13" i="104"/>
  <c r="O13" i="104"/>
  <c r="L13" i="104"/>
  <c r="Q13" i="104"/>
  <c r="R13" i="104"/>
  <c r="A14" i="104"/>
  <c r="C14" i="104"/>
  <c r="D14" i="104"/>
  <c r="E14" i="104"/>
  <c r="G14" i="104"/>
  <c r="J14" i="104"/>
  <c r="K14" i="104"/>
  <c r="L14" i="104"/>
  <c r="Q14" i="104"/>
  <c r="R14" i="104"/>
  <c r="A15" i="104"/>
  <c r="B15" i="104"/>
  <c r="C15" i="104"/>
  <c r="D15" i="104"/>
  <c r="E15" i="104"/>
  <c r="G15" i="104"/>
  <c r="J15" i="104"/>
  <c r="K15" i="104"/>
  <c r="L15" i="104"/>
  <c r="M15" i="104" s="1"/>
  <c r="Q15" i="104"/>
  <c r="R15" i="104"/>
  <c r="A16" i="104"/>
  <c r="B16" i="104"/>
  <c r="C16" i="104"/>
  <c r="D16" i="104"/>
  <c r="E16" i="104"/>
  <c r="G16" i="104"/>
  <c r="J16" i="104"/>
  <c r="K16" i="104"/>
  <c r="L16" i="104"/>
  <c r="M16" i="104"/>
  <c r="R16" i="104"/>
  <c r="S16" i="104" s="1"/>
  <c r="A17" i="104"/>
  <c r="B17" i="104"/>
  <c r="C17" i="104"/>
  <c r="D17" i="104"/>
  <c r="E17" i="104"/>
  <c r="G17" i="104"/>
  <c r="J17" i="104"/>
  <c r="J18" i="104"/>
  <c r="J19" i="104"/>
  <c r="J20" i="104"/>
  <c r="J21" i="104"/>
  <c r="J22" i="104"/>
  <c r="J23" i="104"/>
  <c r="J24" i="104"/>
  <c r="J25" i="104"/>
  <c r="J26" i="104"/>
  <c r="J27" i="104"/>
  <c r="J28" i="104"/>
  <c r="J29" i="104"/>
  <c r="J30" i="104"/>
  <c r="J31" i="104"/>
  <c r="K17" i="104"/>
  <c r="O17" i="104"/>
  <c r="L17" i="104"/>
  <c r="Q17" i="104"/>
  <c r="R17" i="104"/>
  <c r="A18" i="104"/>
  <c r="B18" i="104"/>
  <c r="C18" i="104"/>
  <c r="D18" i="104"/>
  <c r="E18" i="104"/>
  <c r="G18" i="104"/>
  <c r="K18" i="104"/>
  <c r="L18" i="104"/>
  <c r="M18" i="104"/>
  <c r="R18" i="104"/>
  <c r="S18" i="104" s="1"/>
  <c r="A19" i="104"/>
  <c r="C19" i="104"/>
  <c r="D19" i="104"/>
  <c r="E19" i="104"/>
  <c r="G19" i="104"/>
  <c r="K19" i="104"/>
  <c r="O19" i="104"/>
  <c r="L19" i="104"/>
  <c r="Q19" i="104"/>
  <c r="R19" i="104"/>
  <c r="A20" i="104"/>
  <c r="B20" i="104"/>
  <c r="C20" i="104"/>
  <c r="D20" i="104"/>
  <c r="E20" i="104"/>
  <c r="G20" i="104"/>
  <c r="K20" i="104"/>
  <c r="L20" i="104"/>
  <c r="Q20" i="104"/>
  <c r="O20" i="104"/>
  <c r="R20" i="104"/>
  <c r="A21" i="104"/>
  <c r="C21" i="104"/>
  <c r="D21" i="104"/>
  <c r="E21" i="104"/>
  <c r="G21" i="104"/>
  <c r="K21" i="104"/>
  <c r="O21" i="104"/>
  <c r="L21" i="104"/>
  <c r="M21" i="104"/>
  <c r="R21" i="104"/>
  <c r="S21" i="104" s="1"/>
  <c r="A22" i="104"/>
  <c r="B22" i="104"/>
  <c r="C22" i="104"/>
  <c r="D22" i="104"/>
  <c r="E22" i="104"/>
  <c r="G22" i="104"/>
  <c r="K22" i="104"/>
  <c r="O22" i="104"/>
  <c r="L22" i="104"/>
  <c r="Q22" i="104"/>
  <c r="R22" i="104"/>
  <c r="A23" i="104"/>
  <c r="B23" i="104"/>
  <c r="C23" i="104"/>
  <c r="D23" i="104"/>
  <c r="E23" i="104"/>
  <c r="G23" i="104"/>
  <c r="K23" i="104"/>
  <c r="O23" i="104"/>
  <c r="L23" i="104"/>
  <c r="M23" i="104" s="1"/>
  <c r="Q23" i="104"/>
  <c r="R23" i="104"/>
  <c r="S23" i="104" s="1"/>
  <c r="A24" i="104"/>
  <c r="C24" i="104"/>
  <c r="D24" i="104"/>
  <c r="E24" i="104"/>
  <c r="G24" i="104"/>
  <c r="K24" i="104"/>
  <c r="O24" i="104"/>
  <c r="L24" i="104"/>
  <c r="Q24" i="104"/>
  <c r="R24" i="104"/>
  <c r="A25" i="104"/>
  <c r="B25" i="104"/>
  <c r="C25" i="104"/>
  <c r="D25" i="104"/>
  <c r="E25" i="104"/>
  <c r="G25" i="104"/>
  <c r="K25" i="104"/>
  <c r="L25" i="104"/>
  <c r="Q25" i="104"/>
  <c r="R25" i="104"/>
  <c r="A26" i="104"/>
  <c r="C26" i="104"/>
  <c r="D26" i="104"/>
  <c r="E26" i="104"/>
  <c r="G26" i="104"/>
  <c r="K26" i="104"/>
  <c r="O26" i="104"/>
  <c r="L26" i="104"/>
  <c r="Q26" i="104"/>
  <c r="R26" i="104"/>
  <c r="A27" i="104"/>
  <c r="B27" i="104"/>
  <c r="C27" i="104"/>
  <c r="D27" i="104"/>
  <c r="E27" i="104"/>
  <c r="G27" i="104"/>
  <c r="K27" i="104"/>
  <c r="L27" i="104"/>
  <c r="Q27" i="104"/>
  <c r="R27" i="104"/>
  <c r="O27" i="104"/>
  <c r="A28" i="104"/>
  <c r="C28" i="104"/>
  <c r="D28" i="104"/>
  <c r="E28" i="104"/>
  <c r="G28" i="104"/>
  <c r="K28" i="104"/>
  <c r="L28" i="104"/>
  <c r="M28" i="104" s="1"/>
  <c r="Q28" i="104"/>
  <c r="R28" i="104"/>
  <c r="S28" i="104" s="1"/>
  <c r="A29" i="104"/>
  <c r="B29" i="104"/>
  <c r="C29" i="104"/>
  <c r="D29" i="104"/>
  <c r="E29" i="104"/>
  <c r="G29" i="104"/>
  <c r="K29" i="104"/>
  <c r="L29" i="104"/>
  <c r="Q29" i="104"/>
  <c r="R29" i="104"/>
  <c r="A30" i="104"/>
  <c r="C30" i="104"/>
  <c r="D30" i="104"/>
  <c r="E30" i="104"/>
  <c r="G30" i="104"/>
  <c r="K30" i="104"/>
  <c r="O30" i="104"/>
  <c r="L30" i="104"/>
  <c r="Q30" i="104"/>
  <c r="R30" i="104"/>
  <c r="A31" i="104"/>
  <c r="B31" i="104"/>
  <c r="C31" i="104"/>
  <c r="D31" i="104"/>
  <c r="E31" i="104"/>
  <c r="G31" i="104"/>
  <c r="K31" i="104"/>
  <c r="O31" i="104"/>
  <c r="L31" i="104"/>
  <c r="Q31" i="104"/>
  <c r="R31" i="104"/>
  <c r="F39" i="104"/>
  <c r="H39" i="104"/>
  <c r="I39" i="104"/>
  <c r="N39" i="104"/>
  <c r="P39" i="104"/>
  <c r="H4" i="217"/>
  <c r="I4" i="217"/>
  <c r="AH4" i="217"/>
  <c r="AI4" i="217"/>
  <c r="H5" i="217"/>
  <c r="I5" i="217"/>
  <c r="AH5" i="217"/>
  <c r="AI5" i="217"/>
  <c r="A11" i="217"/>
  <c r="B11" i="217"/>
  <c r="C11" i="217"/>
  <c r="A12" i="217"/>
  <c r="B12" i="217"/>
  <c r="C12" i="217"/>
  <c r="L12" i="217"/>
  <c r="N12" i="217"/>
  <c r="A13" i="217"/>
  <c r="C13" i="217"/>
  <c r="A14" i="217"/>
  <c r="B14" i="217"/>
  <c r="C14" i="217"/>
  <c r="A15" i="217"/>
  <c r="B15" i="217"/>
  <c r="C15" i="217"/>
  <c r="A16" i="217"/>
  <c r="B16" i="217"/>
  <c r="C16" i="217"/>
  <c r="R16" i="217"/>
  <c r="A17" i="217"/>
  <c r="B17" i="217"/>
  <c r="C17" i="217"/>
  <c r="A18" i="217"/>
  <c r="C18" i="217"/>
  <c r="A19" i="217"/>
  <c r="B19" i="217"/>
  <c r="C19" i="217"/>
  <c r="T19" i="217"/>
  <c r="A20" i="217"/>
  <c r="C20" i="217"/>
  <c r="A21" i="217"/>
  <c r="B21" i="217"/>
  <c r="C21" i="217"/>
  <c r="A22" i="217"/>
  <c r="B22" i="217"/>
  <c r="C22" i="217"/>
  <c r="L22" i="217"/>
  <c r="A23" i="217"/>
  <c r="C23" i="217"/>
  <c r="A24" i="217"/>
  <c r="B24" i="217"/>
  <c r="C24" i="217"/>
  <c r="A25" i="217"/>
  <c r="C25" i="217"/>
  <c r="A26" i="217"/>
  <c r="B26" i="217"/>
  <c r="C26" i="217"/>
  <c r="A27" i="217"/>
  <c r="C27" i="217"/>
  <c r="A28" i="217"/>
  <c r="B28" i="217"/>
  <c r="C28" i="217"/>
  <c r="F28" i="217"/>
  <c r="H28" i="217"/>
  <c r="J28" i="217"/>
  <c r="L28" i="217"/>
  <c r="N28" i="217"/>
  <c r="P28" i="217"/>
  <c r="R28" i="217"/>
  <c r="T28" i="217"/>
  <c r="A29" i="217"/>
  <c r="C29" i="217"/>
  <c r="A30" i="217"/>
  <c r="B30" i="217"/>
  <c r="C30" i="217"/>
  <c r="I4" i="76"/>
  <c r="J4" i="76"/>
  <c r="I5" i="76"/>
  <c r="J5" i="76"/>
  <c r="A11" i="76"/>
  <c r="B11" i="76"/>
  <c r="C11" i="76"/>
  <c r="A12" i="76"/>
  <c r="B12" i="76"/>
  <c r="C12" i="76"/>
  <c r="A13" i="76"/>
  <c r="C13" i="76"/>
  <c r="A14" i="76"/>
  <c r="B14" i="76"/>
  <c r="C14" i="76"/>
  <c r="A15" i="76"/>
  <c r="B15" i="76"/>
  <c r="C15" i="76"/>
  <c r="A16" i="76"/>
  <c r="B16" i="76"/>
  <c r="C16" i="76"/>
  <c r="A17" i="76"/>
  <c r="B17" i="76"/>
  <c r="C17" i="76"/>
  <c r="A18" i="76"/>
  <c r="C18" i="76"/>
  <c r="A19" i="76"/>
  <c r="B19" i="76"/>
  <c r="C19" i="76"/>
  <c r="A20" i="76"/>
  <c r="C20" i="76"/>
  <c r="A21" i="76"/>
  <c r="B21" i="76"/>
  <c r="C21" i="76"/>
  <c r="F21" i="76"/>
  <c r="H21" i="76"/>
  <c r="N21" i="76"/>
  <c r="P21" i="76"/>
  <c r="A22" i="76"/>
  <c r="B22" i="76"/>
  <c r="C22" i="76"/>
  <c r="A23" i="76"/>
  <c r="C23" i="76"/>
  <c r="A24" i="76"/>
  <c r="B24" i="76"/>
  <c r="C24" i="76"/>
  <c r="T24" i="76"/>
  <c r="A25" i="76"/>
  <c r="C25" i="76"/>
  <c r="H25" i="76"/>
  <c r="P25" i="76"/>
  <c r="A26" i="76"/>
  <c r="B26" i="76"/>
  <c r="C26" i="76"/>
  <c r="A27" i="76"/>
  <c r="C27" i="76"/>
  <c r="A28" i="76"/>
  <c r="B28" i="76"/>
  <c r="C28" i="76"/>
  <c r="A29" i="76"/>
  <c r="C29" i="76"/>
  <c r="A30" i="76"/>
  <c r="B30" i="76"/>
  <c r="C30" i="76"/>
  <c r="D38" i="76"/>
  <c r="C4" i="35"/>
  <c r="D4" i="35"/>
  <c r="C5" i="35"/>
  <c r="D5" i="35"/>
  <c r="A10" i="35"/>
  <c r="B10" i="35"/>
  <c r="C10" i="35"/>
  <c r="D10" i="35"/>
  <c r="F10" i="35"/>
  <c r="A11" i="35"/>
  <c r="B11" i="35"/>
  <c r="C11" i="35"/>
  <c r="D11" i="35"/>
  <c r="F11" i="35"/>
  <c r="A12" i="35"/>
  <c r="C12" i="35"/>
  <c r="D12" i="35"/>
  <c r="F12" i="35"/>
  <c r="A13" i="35"/>
  <c r="B13" i="35"/>
  <c r="C13" i="35"/>
  <c r="D13" i="35"/>
  <c r="F13" i="35"/>
  <c r="A14" i="35"/>
  <c r="B14" i="35"/>
  <c r="C14" i="35"/>
  <c r="D14" i="35"/>
  <c r="F14" i="35"/>
  <c r="A15" i="35"/>
  <c r="B15" i="35"/>
  <c r="C15" i="35"/>
  <c r="D15" i="35"/>
  <c r="F15" i="35"/>
  <c r="A16" i="35"/>
  <c r="B16" i="35"/>
  <c r="C16" i="35"/>
  <c r="D16" i="35"/>
  <c r="F16" i="35"/>
  <c r="A17" i="35"/>
  <c r="C17" i="35"/>
  <c r="D17" i="35"/>
  <c r="F17" i="35"/>
  <c r="A18" i="35"/>
  <c r="B18" i="35"/>
  <c r="C18" i="35"/>
  <c r="D18" i="35"/>
  <c r="F18" i="35"/>
  <c r="A19" i="35"/>
  <c r="C19" i="35"/>
  <c r="D19" i="35"/>
  <c r="F19" i="35"/>
  <c r="A20" i="35"/>
  <c r="B20" i="35"/>
  <c r="C20" i="35"/>
  <c r="D20" i="35"/>
  <c r="F20" i="35"/>
  <c r="A21" i="35"/>
  <c r="B21" i="35"/>
  <c r="C21" i="35"/>
  <c r="D21" i="35"/>
  <c r="F21" i="35"/>
  <c r="A22" i="35"/>
  <c r="C22" i="35"/>
  <c r="D22" i="35"/>
  <c r="F22" i="35"/>
  <c r="A23" i="35"/>
  <c r="B23" i="35"/>
  <c r="C23" i="35"/>
  <c r="D23" i="35"/>
  <c r="F23" i="35"/>
  <c r="A24" i="35"/>
  <c r="C24" i="35"/>
  <c r="D24" i="35"/>
  <c r="F24" i="35"/>
  <c r="A25" i="35"/>
  <c r="B25" i="35"/>
  <c r="C25" i="35"/>
  <c r="D25" i="35"/>
  <c r="F25" i="35"/>
  <c r="A26" i="35"/>
  <c r="C26" i="35"/>
  <c r="D26" i="35"/>
  <c r="F26" i="35"/>
  <c r="A27" i="35"/>
  <c r="B27" i="35"/>
  <c r="C27" i="35"/>
  <c r="D27" i="35"/>
  <c r="F27" i="35"/>
  <c r="A28" i="35"/>
  <c r="C28" i="35"/>
  <c r="D28" i="35"/>
  <c r="F28" i="35"/>
  <c r="A29" i="35"/>
  <c r="B29" i="35"/>
  <c r="C29" i="35"/>
  <c r="D29" i="35"/>
  <c r="F29" i="35"/>
  <c r="E37" i="35"/>
  <c r="F4" i="224"/>
  <c r="G4" i="224"/>
  <c r="F5" i="224"/>
  <c r="G5" i="224"/>
  <c r="A11" i="224"/>
  <c r="B11" i="224"/>
  <c r="C11" i="224"/>
  <c r="F11" i="224"/>
  <c r="H11" i="224"/>
  <c r="J11" i="224"/>
  <c r="L11" i="224"/>
  <c r="N11" i="224"/>
  <c r="A12" i="224"/>
  <c r="B12" i="224"/>
  <c r="C12" i="224"/>
  <c r="F12" i="224"/>
  <c r="H12" i="224"/>
  <c r="J12" i="224"/>
  <c r="L12" i="224"/>
  <c r="N12" i="224"/>
  <c r="A13" i="224"/>
  <c r="C13" i="224"/>
  <c r="F13" i="224"/>
  <c r="H13" i="224"/>
  <c r="J13" i="224"/>
  <c r="L13" i="224"/>
  <c r="N13" i="224"/>
  <c r="A14" i="224"/>
  <c r="B14" i="224"/>
  <c r="C14" i="224"/>
  <c r="F14" i="224"/>
  <c r="H14" i="224"/>
  <c r="J14" i="224"/>
  <c r="L14" i="224"/>
  <c r="N14" i="224"/>
  <c r="A15" i="224"/>
  <c r="B15" i="224"/>
  <c r="C15" i="224"/>
  <c r="F15" i="224"/>
  <c r="H15" i="224"/>
  <c r="J15" i="224"/>
  <c r="L15" i="224"/>
  <c r="N15" i="224"/>
  <c r="A16" i="224"/>
  <c r="B16" i="224"/>
  <c r="C16" i="224"/>
  <c r="F16" i="224"/>
  <c r="H16" i="224"/>
  <c r="J16" i="224"/>
  <c r="L16" i="224"/>
  <c r="N16" i="224"/>
  <c r="A17" i="224"/>
  <c r="B17" i="224"/>
  <c r="C17" i="224"/>
  <c r="F17" i="224"/>
  <c r="H17" i="224"/>
  <c r="J17" i="224"/>
  <c r="L17" i="224"/>
  <c r="N17" i="224"/>
  <c r="A18" i="224"/>
  <c r="C18" i="224"/>
  <c r="F18" i="224"/>
  <c r="H18" i="224"/>
  <c r="J18" i="224"/>
  <c r="L18" i="224"/>
  <c r="N18" i="224"/>
  <c r="A19" i="224"/>
  <c r="B19" i="224"/>
  <c r="C19" i="224"/>
  <c r="F19" i="224"/>
  <c r="H19" i="224"/>
  <c r="J19" i="224"/>
  <c r="L19" i="224"/>
  <c r="N19" i="224"/>
  <c r="A20" i="224"/>
  <c r="C20" i="224"/>
  <c r="F20" i="224"/>
  <c r="H20" i="224"/>
  <c r="J20" i="224"/>
  <c r="L20" i="224"/>
  <c r="N20" i="224"/>
  <c r="A21" i="224"/>
  <c r="B21" i="224"/>
  <c r="C21" i="224"/>
  <c r="F21" i="224"/>
  <c r="H21" i="224"/>
  <c r="J21" i="224"/>
  <c r="L21" i="224"/>
  <c r="N21" i="224"/>
  <c r="A22" i="224"/>
  <c r="B22" i="224"/>
  <c r="C22" i="224"/>
  <c r="F22" i="224"/>
  <c r="H22" i="224"/>
  <c r="J22" i="224"/>
  <c r="L22" i="224"/>
  <c r="N22" i="224"/>
  <c r="A23" i="224"/>
  <c r="C23" i="224"/>
  <c r="F23" i="224"/>
  <c r="H23" i="224"/>
  <c r="J23" i="224"/>
  <c r="L23" i="224"/>
  <c r="N23" i="224"/>
  <c r="A24" i="224"/>
  <c r="B24" i="224"/>
  <c r="C24" i="224"/>
  <c r="F24" i="224"/>
  <c r="H24" i="224"/>
  <c r="J24" i="224"/>
  <c r="L24" i="224"/>
  <c r="N24" i="224"/>
  <c r="A25" i="224"/>
  <c r="C25" i="224"/>
  <c r="F25" i="224"/>
  <c r="H25" i="224"/>
  <c r="J25" i="224"/>
  <c r="L25" i="224"/>
  <c r="N25" i="224"/>
  <c r="A26" i="224"/>
  <c r="B26" i="224"/>
  <c r="C26" i="224"/>
  <c r="F26" i="224"/>
  <c r="H26" i="224"/>
  <c r="J26" i="224"/>
  <c r="L26" i="224"/>
  <c r="N26" i="224"/>
  <c r="A27" i="224"/>
  <c r="C27" i="224"/>
  <c r="F27" i="224"/>
  <c r="H27" i="224"/>
  <c r="J27" i="224"/>
  <c r="L27" i="224"/>
  <c r="N27" i="224"/>
  <c r="A28" i="224"/>
  <c r="B28" i="224"/>
  <c r="C28" i="224"/>
  <c r="F28" i="224"/>
  <c r="H28" i="224"/>
  <c r="J28" i="224"/>
  <c r="L28" i="224"/>
  <c r="N28" i="224"/>
  <c r="A29" i="224"/>
  <c r="C29" i="224"/>
  <c r="F29" i="224"/>
  <c r="H29" i="224"/>
  <c r="J29" i="224"/>
  <c r="L29" i="224"/>
  <c r="N29" i="224"/>
  <c r="A30" i="224"/>
  <c r="B30" i="224"/>
  <c r="C30" i="224"/>
  <c r="F30" i="224"/>
  <c r="H30" i="224"/>
  <c r="J30" i="224"/>
  <c r="L30" i="224"/>
  <c r="N30" i="224"/>
  <c r="D38" i="224"/>
  <c r="E38" i="224"/>
  <c r="F38" i="224"/>
  <c r="G38" i="224"/>
  <c r="H38" i="224"/>
  <c r="I38" i="224"/>
  <c r="J38" i="224"/>
  <c r="K38" i="224"/>
  <c r="L38" i="224"/>
  <c r="M38" i="224"/>
  <c r="N38" i="224"/>
  <c r="F4" i="189"/>
  <c r="G4" i="189"/>
  <c r="F5" i="189"/>
  <c r="G5" i="189"/>
  <c r="A11" i="189"/>
  <c r="B11" i="189"/>
  <c r="C11" i="189"/>
  <c r="F11" i="189"/>
  <c r="H11" i="189"/>
  <c r="J11" i="189"/>
  <c r="L11" i="189"/>
  <c r="N11" i="189"/>
  <c r="A12" i="189"/>
  <c r="B12" i="189"/>
  <c r="C12" i="189"/>
  <c r="F12" i="189"/>
  <c r="H12" i="189"/>
  <c r="J12" i="189"/>
  <c r="L12" i="189"/>
  <c r="N12" i="189"/>
  <c r="A13" i="189"/>
  <c r="C13" i="189"/>
  <c r="F13" i="189"/>
  <c r="H13" i="189"/>
  <c r="J13" i="189"/>
  <c r="L13" i="189"/>
  <c r="N13" i="189"/>
  <c r="A14" i="189"/>
  <c r="B14" i="189"/>
  <c r="C14" i="189"/>
  <c r="F14" i="189"/>
  <c r="H14" i="189"/>
  <c r="J14" i="189"/>
  <c r="L14" i="189"/>
  <c r="N14" i="189"/>
  <c r="A15" i="189"/>
  <c r="B15" i="189"/>
  <c r="C15" i="189"/>
  <c r="F15" i="189"/>
  <c r="H15" i="189"/>
  <c r="J15" i="189"/>
  <c r="L15" i="189"/>
  <c r="N15" i="189"/>
  <c r="A16" i="189"/>
  <c r="B16" i="189"/>
  <c r="C16" i="189"/>
  <c r="F16" i="189"/>
  <c r="H16" i="189"/>
  <c r="J16" i="189"/>
  <c r="L16" i="189"/>
  <c r="N16" i="189"/>
  <c r="A17" i="189"/>
  <c r="B17" i="189"/>
  <c r="C17" i="189"/>
  <c r="F17" i="189"/>
  <c r="H17" i="189"/>
  <c r="J17" i="189"/>
  <c r="L17" i="189"/>
  <c r="N17" i="189"/>
  <c r="A18" i="189"/>
  <c r="C18" i="189"/>
  <c r="F18" i="189"/>
  <c r="H18" i="189"/>
  <c r="J18" i="189"/>
  <c r="L18" i="189"/>
  <c r="N18" i="189"/>
  <c r="A19" i="189"/>
  <c r="B19" i="189"/>
  <c r="C19" i="189"/>
  <c r="F19" i="189"/>
  <c r="H19" i="189"/>
  <c r="J19" i="189"/>
  <c r="L19" i="189"/>
  <c r="N19" i="189"/>
  <c r="A20" i="189"/>
  <c r="C20" i="189"/>
  <c r="F20" i="189"/>
  <c r="H20" i="189"/>
  <c r="J20" i="189"/>
  <c r="L20" i="189"/>
  <c r="N20" i="189"/>
  <c r="A21" i="189"/>
  <c r="B21" i="189"/>
  <c r="C21" i="189"/>
  <c r="F21" i="189"/>
  <c r="H21" i="189"/>
  <c r="J21" i="189"/>
  <c r="L21" i="189"/>
  <c r="N21" i="189"/>
  <c r="A22" i="189"/>
  <c r="B22" i="189"/>
  <c r="C22" i="189"/>
  <c r="F22" i="189"/>
  <c r="H22" i="189"/>
  <c r="J22" i="189"/>
  <c r="L22" i="189"/>
  <c r="N22" i="189"/>
  <c r="A23" i="189"/>
  <c r="C23" i="189"/>
  <c r="F23" i="189"/>
  <c r="H23" i="189"/>
  <c r="J23" i="189"/>
  <c r="L23" i="189"/>
  <c r="N23" i="189"/>
  <c r="A24" i="189"/>
  <c r="B24" i="189"/>
  <c r="C24" i="189"/>
  <c r="F24" i="189"/>
  <c r="H24" i="189"/>
  <c r="J24" i="189"/>
  <c r="L24" i="189"/>
  <c r="N24" i="189"/>
  <c r="A25" i="189"/>
  <c r="C25" i="189"/>
  <c r="F25" i="189"/>
  <c r="H25" i="189"/>
  <c r="J25" i="189"/>
  <c r="L25" i="189"/>
  <c r="N25" i="189"/>
  <c r="A26" i="189"/>
  <c r="B26" i="189"/>
  <c r="C26" i="189"/>
  <c r="F26" i="189"/>
  <c r="H26" i="189"/>
  <c r="J26" i="189"/>
  <c r="L26" i="189"/>
  <c r="N26" i="189"/>
  <c r="A27" i="189"/>
  <c r="C27" i="189"/>
  <c r="F27" i="189"/>
  <c r="H27" i="189"/>
  <c r="J27" i="189"/>
  <c r="L27" i="189"/>
  <c r="N27" i="189"/>
  <c r="A28" i="189"/>
  <c r="B28" i="189"/>
  <c r="C28" i="189"/>
  <c r="F28" i="189"/>
  <c r="H28" i="189"/>
  <c r="J28" i="189"/>
  <c r="L28" i="189"/>
  <c r="N28" i="189"/>
  <c r="A29" i="189"/>
  <c r="C29" i="189"/>
  <c r="F29" i="189"/>
  <c r="H29" i="189"/>
  <c r="J29" i="189"/>
  <c r="L29" i="189"/>
  <c r="N29" i="189"/>
  <c r="A30" i="189"/>
  <c r="B30" i="189"/>
  <c r="C30" i="189"/>
  <c r="F30" i="189"/>
  <c r="H30" i="189"/>
  <c r="J30" i="189"/>
  <c r="L30" i="189"/>
  <c r="N30" i="189"/>
  <c r="D38" i="189"/>
  <c r="E38" i="189"/>
  <c r="G38" i="189"/>
  <c r="H38" i="189"/>
  <c r="I38" i="189"/>
  <c r="K38" i="189"/>
  <c r="M38" i="189"/>
  <c r="G4" i="179"/>
  <c r="H4" i="179"/>
  <c r="G5" i="179"/>
  <c r="H5" i="179"/>
  <c r="A11" i="179"/>
  <c r="B11" i="179"/>
  <c r="C11" i="179"/>
  <c r="H11" i="179"/>
  <c r="J11" i="179"/>
  <c r="N11" i="179"/>
  <c r="O11" i="179"/>
  <c r="A12" i="179"/>
  <c r="B12" i="179"/>
  <c r="C12" i="179"/>
  <c r="O12" i="179"/>
  <c r="A13" i="179"/>
  <c r="C13" i="179"/>
  <c r="F13" i="179"/>
  <c r="H13" i="179"/>
  <c r="J13" i="179"/>
  <c r="L13" i="179"/>
  <c r="N13" i="179"/>
  <c r="O13" i="179"/>
  <c r="P13" i="179"/>
  <c r="A14" i="179"/>
  <c r="B14" i="179"/>
  <c r="C14" i="179"/>
  <c r="F14" i="179"/>
  <c r="N14" i="179"/>
  <c r="O14" i="179"/>
  <c r="A15" i="179"/>
  <c r="B15" i="179"/>
  <c r="C15" i="179"/>
  <c r="F15" i="179"/>
  <c r="L15" i="179"/>
  <c r="N15" i="179"/>
  <c r="O15" i="179"/>
  <c r="P15" i="179"/>
  <c r="A16" i="179"/>
  <c r="B16" i="179"/>
  <c r="C16" i="179"/>
  <c r="O16" i="179"/>
  <c r="P16" i="179"/>
  <c r="A17" i="179"/>
  <c r="B17" i="179"/>
  <c r="C17" i="179"/>
  <c r="F17" i="179"/>
  <c r="H17" i="179"/>
  <c r="J17" i="179"/>
  <c r="L17" i="179"/>
  <c r="N17" i="179"/>
  <c r="O17" i="179"/>
  <c r="P17" i="179"/>
  <c r="A18" i="179"/>
  <c r="C18" i="179"/>
  <c r="L18" i="179"/>
  <c r="O18" i="179"/>
  <c r="P18" i="179"/>
  <c r="A19" i="179"/>
  <c r="B19" i="179"/>
  <c r="C19" i="179"/>
  <c r="J19" i="179"/>
  <c r="L19" i="179"/>
  <c r="N19" i="179"/>
  <c r="O19" i="179"/>
  <c r="P19" i="179"/>
  <c r="A20" i="179"/>
  <c r="C20" i="179"/>
  <c r="O20" i="179"/>
  <c r="A21" i="179"/>
  <c r="B21" i="179"/>
  <c r="C21" i="179"/>
  <c r="F21" i="179"/>
  <c r="H21" i="179"/>
  <c r="J21" i="179"/>
  <c r="L21" i="179"/>
  <c r="N21" i="179"/>
  <c r="O21" i="179"/>
  <c r="P21" i="179"/>
  <c r="A22" i="179"/>
  <c r="B22" i="179"/>
  <c r="C22" i="179"/>
  <c r="H22" i="179"/>
  <c r="O22" i="179"/>
  <c r="A23" i="179"/>
  <c r="C23" i="179"/>
  <c r="F23" i="179"/>
  <c r="J23" i="179"/>
  <c r="L23" i="179"/>
  <c r="O23" i="179"/>
  <c r="P23" i="179"/>
  <c r="A24" i="179"/>
  <c r="B24" i="179"/>
  <c r="C24" i="179"/>
  <c r="O24" i="179"/>
  <c r="A25" i="179"/>
  <c r="C25" i="179"/>
  <c r="F25" i="179"/>
  <c r="H25" i="179"/>
  <c r="J25" i="179"/>
  <c r="L25" i="179"/>
  <c r="N25" i="179"/>
  <c r="O25" i="179"/>
  <c r="P25" i="179"/>
  <c r="A26" i="179"/>
  <c r="B26" i="179"/>
  <c r="C26" i="179"/>
  <c r="L26" i="179"/>
  <c r="O26" i="179"/>
  <c r="P26" i="179"/>
  <c r="A27" i="179"/>
  <c r="C27" i="179"/>
  <c r="F27" i="179"/>
  <c r="J27" i="179"/>
  <c r="N27" i="179"/>
  <c r="O27" i="179"/>
  <c r="P27" i="179"/>
  <c r="A28" i="179"/>
  <c r="B28" i="179"/>
  <c r="C28" i="179"/>
  <c r="O28" i="179"/>
  <c r="A29" i="179"/>
  <c r="C29" i="179"/>
  <c r="F29" i="179"/>
  <c r="H29" i="179"/>
  <c r="J29" i="179"/>
  <c r="L29" i="179"/>
  <c r="N29" i="179"/>
  <c r="O29" i="179"/>
  <c r="P29" i="179"/>
  <c r="A30" i="179"/>
  <c r="B30" i="179"/>
  <c r="C30" i="179"/>
  <c r="H30" i="179"/>
  <c r="O30" i="179"/>
  <c r="E38" i="179"/>
  <c r="G38" i="179"/>
  <c r="I38" i="179"/>
  <c r="K38" i="179"/>
  <c r="M38" i="179"/>
  <c r="I4" i="98"/>
  <c r="J4" i="98"/>
  <c r="I5" i="98"/>
  <c r="J5" i="98"/>
  <c r="A11" i="98"/>
  <c r="B11" i="98"/>
  <c r="C11" i="98"/>
  <c r="F11" i="98"/>
  <c r="H11" i="98"/>
  <c r="K11" i="98"/>
  <c r="M11" i="98"/>
  <c r="O11" i="98"/>
  <c r="Q11" i="98"/>
  <c r="S11" i="98"/>
  <c r="U11" i="98"/>
  <c r="A12" i="98"/>
  <c r="B12" i="98"/>
  <c r="C12" i="98"/>
  <c r="F12" i="98"/>
  <c r="H12" i="98"/>
  <c r="K12" i="98"/>
  <c r="M12" i="98"/>
  <c r="O12" i="98"/>
  <c r="Q12" i="98"/>
  <c r="S12" i="98"/>
  <c r="U12" i="98"/>
  <c r="C13" i="98"/>
  <c r="F13" i="98"/>
  <c r="H13" i="98"/>
  <c r="K13" i="98"/>
  <c r="M13" i="98"/>
  <c r="O13" i="98"/>
  <c r="Q13" i="98"/>
  <c r="S13" i="98"/>
  <c r="U13" i="98"/>
  <c r="B14" i="98"/>
  <c r="C14" i="98"/>
  <c r="F14" i="98"/>
  <c r="H14" i="98"/>
  <c r="K14" i="98"/>
  <c r="M14" i="98"/>
  <c r="O14" i="98"/>
  <c r="Q14" i="98"/>
  <c r="S14" i="98"/>
  <c r="U14" i="98"/>
  <c r="B15" i="98"/>
  <c r="C15" i="98"/>
  <c r="F15" i="98"/>
  <c r="H15" i="98"/>
  <c r="K15" i="98"/>
  <c r="M15" i="98"/>
  <c r="O15" i="98"/>
  <c r="Q15" i="98"/>
  <c r="S15" i="98"/>
  <c r="U15" i="98"/>
  <c r="B16" i="98"/>
  <c r="C16" i="98"/>
  <c r="F16" i="98"/>
  <c r="H16" i="98"/>
  <c r="K16" i="98"/>
  <c r="M16" i="98"/>
  <c r="O16" i="98"/>
  <c r="Q16" i="98"/>
  <c r="S16" i="98"/>
  <c r="U16" i="98"/>
  <c r="B17" i="98"/>
  <c r="C17" i="98"/>
  <c r="F17" i="98"/>
  <c r="H17" i="98"/>
  <c r="K17" i="98"/>
  <c r="M17" i="98"/>
  <c r="O17" i="98"/>
  <c r="Q17" i="98"/>
  <c r="S17" i="98"/>
  <c r="U17" i="98"/>
  <c r="C18" i="98"/>
  <c r="F18" i="98"/>
  <c r="H18" i="98"/>
  <c r="K18" i="98"/>
  <c r="M18" i="98"/>
  <c r="O18" i="98"/>
  <c r="Q18" i="98"/>
  <c r="S18" i="98"/>
  <c r="U18" i="98"/>
  <c r="B19" i="98"/>
  <c r="C19" i="98"/>
  <c r="F19" i="98"/>
  <c r="H19" i="98"/>
  <c r="K19" i="98"/>
  <c r="M19" i="98"/>
  <c r="O19" i="98"/>
  <c r="Q19" i="98"/>
  <c r="S19" i="98"/>
  <c r="U19" i="98"/>
  <c r="C20" i="98"/>
  <c r="F20" i="98"/>
  <c r="H20" i="98"/>
  <c r="K20" i="98"/>
  <c r="M20" i="98"/>
  <c r="O20" i="98"/>
  <c r="Q20" i="98"/>
  <c r="S20" i="98"/>
  <c r="U20" i="98"/>
  <c r="B21" i="98"/>
  <c r="C21" i="98"/>
  <c r="F21" i="98"/>
  <c r="H21" i="98"/>
  <c r="K21" i="98"/>
  <c r="M21" i="98"/>
  <c r="O21" i="98"/>
  <c r="Q21" i="98"/>
  <c r="S21" i="98"/>
  <c r="U21" i="98"/>
  <c r="B22" i="98"/>
  <c r="C22" i="98"/>
  <c r="F22" i="98"/>
  <c r="H22" i="98"/>
  <c r="K22" i="98"/>
  <c r="M22" i="98"/>
  <c r="O22" i="98"/>
  <c r="Q22" i="98"/>
  <c r="S22" i="98"/>
  <c r="U22" i="98"/>
  <c r="C23" i="98"/>
  <c r="F23" i="98"/>
  <c r="H23" i="98"/>
  <c r="K23" i="98"/>
  <c r="M23" i="98"/>
  <c r="O23" i="98"/>
  <c r="Q23" i="98"/>
  <c r="S23" i="98"/>
  <c r="U23" i="98"/>
  <c r="B24" i="98"/>
  <c r="C24" i="98"/>
  <c r="F24" i="98"/>
  <c r="H24" i="98"/>
  <c r="K24" i="98"/>
  <c r="M24" i="98"/>
  <c r="O24" i="98"/>
  <c r="Q24" i="98"/>
  <c r="S24" i="98"/>
  <c r="U24" i="98"/>
  <c r="C25" i="98"/>
  <c r="F25" i="98"/>
  <c r="H25" i="98"/>
  <c r="K25" i="98"/>
  <c r="M25" i="98"/>
  <c r="O25" i="98"/>
  <c r="Q25" i="98"/>
  <c r="S25" i="98"/>
  <c r="U25" i="98"/>
  <c r="B26" i="98"/>
  <c r="C26" i="98"/>
  <c r="F26" i="98"/>
  <c r="H26" i="98"/>
  <c r="K26" i="98"/>
  <c r="M26" i="98"/>
  <c r="O26" i="98"/>
  <c r="Q26" i="98"/>
  <c r="S26" i="98"/>
  <c r="U26" i="98"/>
  <c r="C27" i="98"/>
  <c r="F27" i="98"/>
  <c r="H27" i="98"/>
  <c r="K27" i="98"/>
  <c r="M27" i="98"/>
  <c r="O27" i="98"/>
  <c r="Q27" i="98"/>
  <c r="S27" i="98"/>
  <c r="U27" i="98"/>
  <c r="B28" i="98"/>
  <c r="C28" i="98"/>
  <c r="F28" i="98"/>
  <c r="H28" i="98"/>
  <c r="K28" i="98"/>
  <c r="M28" i="98"/>
  <c r="O28" i="98"/>
  <c r="Q28" i="98"/>
  <c r="S28" i="98"/>
  <c r="U28" i="98"/>
  <c r="C29" i="98"/>
  <c r="F29" i="98"/>
  <c r="H29" i="98"/>
  <c r="K29" i="98"/>
  <c r="M29" i="98"/>
  <c r="O29" i="98"/>
  <c r="Q29" i="98"/>
  <c r="S29" i="98"/>
  <c r="U29" i="98"/>
  <c r="B30" i="98"/>
  <c r="C30" i="98"/>
  <c r="F30" i="98"/>
  <c r="H30" i="98"/>
  <c r="K30" i="98"/>
  <c r="M30" i="98"/>
  <c r="O30" i="98"/>
  <c r="Q30" i="98"/>
  <c r="S30" i="98"/>
  <c r="U30" i="98"/>
  <c r="E38" i="98"/>
  <c r="F38" i="98" s="1"/>
  <c r="D81" i="230" s="1"/>
  <c r="G38" i="98"/>
  <c r="C10" i="236" s="1"/>
  <c r="D10" i="236" s="1"/>
  <c r="I38" i="98"/>
  <c r="B12" i="236" s="1"/>
  <c r="J38" i="98"/>
  <c r="L38" i="98"/>
  <c r="M38" i="98"/>
  <c r="D86" i="230"/>
  <c r="N38" i="98"/>
  <c r="O38" i="98"/>
  <c r="P38" i="98"/>
  <c r="Q38" i="98"/>
  <c r="R38" i="98"/>
  <c r="C12" i="236" s="1"/>
  <c r="D12" i="236" s="1"/>
  <c r="S38" i="98"/>
  <c r="D87" i="230"/>
  <c r="T38" i="98"/>
  <c r="D4" i="216"/>
  <c r="E4" i="216"/>
  <c r="D5" i="216"/>
  <c r="E5" i="216"/>
  <c r="A10" i="216"/>
  <c r="B10" i="216"/>
  <c r="C10" i="216"/>
  <c r="B11" i="216"/>
  <c r="C11" i="216"/>
  <c r="C12" i="216"/>
  <c r="B13" i="216"/>
  <c r="C13" i="216"/>
  <c r="B14" i="216"/>
  <c r="C14" i="216"/>
  <c r="B15" i="216"/>
  <c r="C15" i="216"/>
  <c r="B16" i="216"/>
  <c r="C16" i="216"/>
  <c r="C17" i="216"/>
  <c r="B18" i="216"/>
  <c r="C18" i="216"/>
  <c r="C19" i="216"/>
  <c r="B20" i="216"/>
  <c r="C20" i="216"/>
  <c r="B21" i="216"/>
  <c r="C21" i="216"/>
  <c r="C22" i="216"/>
  <c r="B23" i="216"/>
  <c r="C23" i="216"/>
  <c r="C24" i="216"/>
  <c r="B25" i="216"/>
  <c r="C25" i="216"/>
  <c r="C26" i="216"/>
  <c r="B27" i="216"/>
  <c r="C27" i="216"/>
  <c r="C28" i="216"/>
  <c r="B29" i="216"/>
  <c r="C29" i="216"/>
  <c r="D37" i="216"/>
  <c r="E37" i="216"/>
  <c r="F37" i="216"/>
  <c r="G37" i="216"/>
  <c r="H37" i="216"/>
  <c r="I37" i="216"/>
  <c r="I4" i="2"/>
  <c r="J4" i="2"/>
  <c r="I5" i="2"/>
  <c r="J5" i="2"/>
  <c r="A11" i="2"/>
  <c r="B11" i="2"/>
  <c r="C11" i="2"/>
  <c r="H11" i="2"/>
  <c r="L11" i="2"/>
  <c r="P11" i="2"/>
  <c r="Q11" i="2"/>
  <c r="R11" i="2"/>
  <c r="S11" i="2"/>
  <c r="B12" i="2"/>
  <c r="C12" i="2"/>
  <c r="H12" i="2"/>
  <c r="L12" i="2"/>
  <c r="P12" i="2"/>
  <c r="Q12" i="2"/>
  <c r="R12" i="2"/>
  <c r="S12" i="2"/>
  <c r="C13" i="2"/>
  <c r="H13" i="2"/>
  <c r="L13" i="2"/>
  <c r="P13" i="2"/>
  <c r="Q13" i="2"/>
  <c r="R13" i="2"/>
  <c r="S13" i="2"/>
  <c r="B14" i="2"/>
  <c r="C14" i="2"/>
  <c r="H14" i="2"/>
  <c r="L14" i="2"/>
  <c r="P14" i="2"/>
  <c r="Q14" i="2"/>
  <c r="R14" i="2"/>
  <c r="S14" i="2"/>
  <c r="B15" i="2"/>
  <c r="C15" i="2"/>
  <c r="H15" i="2"/>
  <c r="L15" i="2"/>
  <c r="P15" i="2"/>
  <c r="Q15" i="2"/>
  <c r="R15" i="2"/>
  <c r="S15" i="2"/>
  <c r="B16" i="2"/>
  <c r="C16" i="2"/>
  <c r="H16" i="2"/>
  <c r="L16" i="2"/>
  <c r="P16" i="2"/>
  <c r="Q16" i="2"/>
  <c r="R16" i="2"/>
  <c r="S16" i="2"/>
  <c r="B17" i="2"/>
  <c r="C17" i="2"/>
  <c r="H17" i="2"/>
  <c r="L17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Q17" i="2"/>
  <c r="R17" i="2"/>
  <c r="S17" i="2"/>
  <c r="C18" i="2"/>
  <c r="H18" i="2"/>
  <c r="L18" i="2"/>
  <c r="Q18" i="2"/>
  <c r="R18" i="2"/>
  <c r="S18" i="2"/>
  <c r="B19" i="2"/>
  <c r="C19" i="2"/>
  <c r="H19" i="2"/>
  <c r="L19" i="2"/>
  <c r="Q19" i="2"/>
  <c r="R19" i="2"/>
  <c r="S19" i="2"/>
  <c r="C20" i="2"/>
  <c r="H20" i="2"/>
  <c r="L20" i="2"/>
  <c r="Q20" i="2"/>
  <c r="R20" i="2"/>
  <c r="S20" i="2"/>
  <c r="B21" i="2"/>
  <c r="C21" i="2"/>
  <c r="H21" i="2"/>
  <c r="L21" i="2"/>
  <c r="Q21" i="2"/>
  <c r="R21" i="2"/>
  <c r="S21" i="2"/>
  <c r="B22" i="2"/>
  <c r="C22" i="2"/>
  <c r="H22" i="2"/>
  <c r="L22" i="2"/>
  <c r="Q22" i="2"/>
  <c r="R22" i="2"/>
  <c r="S22" i="2"/>
  <c r="C23" i="2"/>
  <c r="H23" i="2"/>
  <c r="L23" i="2"/>
  <c r="Q23" i="2"/>
  <c r="R23" i="2"/>
  <c r="S23" i="2"/>
  <c r="B24" i="2"/>
  <c r="C24" i="2"/>
  <c r="H24" i="2"/>
  <c r="L24" i="2"/>
  <c r="Q24" i="2"/>
  <c r="R24" i="2"/>
  <c r="S24" i="2"/>
  <c r="C25" i="2"/>
  <c r="H25" i="2"/>
  <c r="L25" i="2"/>
  <c r="Q25" i="2"/>
  <c r="R25" i="2"/>
  <c r="S25" i="2"/>
  <c r="B26" i="2"/>
  <c r="C26" i="2"/>
  <c r="H26" i="2"/>
  <c r="L26" i="2"/>
  <c r="Q26" i="2"/>
  <c r="R26" i="2"/>
  <c r="S26" i="2"/>
  <c r="C27" i="2"/>
  <c r="H27" i="2"/>
  <c r="L27" i="2"/>
  <c r="Q27" i="2"/>
  <c r="R27" i="2"/>
  <c r="S27" i="2"/>
  <c r="B28" i="2"/>
  <c r="C28" i="2"/>
  <c r="H28" i="2"/>
  <c r="L28" i="2"/>
  <c r="Q28" i="2"/>
  <c r="R28" i="2"/>
  <c r="S28" i="2"/>
  <c r="C29" i="2"/>
  <c r="H29" i="2"/>
  <c r="L29" i="2"/>
  <c r="Q29" i="2"/>
  <c r="R29" i="2"/>
  <c r="S29" i="2"/>
  <c r="B30" i="2"/>
  <c r="C30" i="2"/>
  <c r="H30" i="2"/>
  <c r="L30" i="2"/>
  <c r="Q30" i="2"/>
  <c r="R30" i="2"/>
  <c r="S30" i="2"/>
  <c r="E38" i="2"/>
  <c r="F38" i="2"/>
  <c r="G38" i="2"/>
  <c r="I38" i="2"/>
  <c r="J38" i="2"/>
  <c r="K38" i="2"/>
  <c r="M38" i="2"/>
  <c r="N38" i="2"/>
  <c r="O38" i="2"/>
  <c r="F4" i="1"/>
  <c r="G4" i="1"/>
  <c r="F5" i="1"/>
  <c r="G5" i="1"/>
  <c r="A12" i="1"/>
  <c r="B12" i="1"/>
  <c r="C12" i="1"/>
  <c r="B13" i="1"/>
  <c r="C13" i="1"/>
  <c r="C14" i="1"/>
  <c r="B15" i="1"/>
  <c r="C15" i="1"/>
  <c r="B16" i="1"/>
  <c r="C16" i="1"/>
  <c r="B17" i="1"/>
  <c r="C17" i="1"/>
  <c r="B18" i="1"/>
  <c r="C18" i="1"/>
  <c r="C19" i="1"/>
  <c r="B20" i="1"/>
  <c r="C20" i="1"/>
  <c r="C21" i="1"/>
  <c r="B22" i="1"/>
  <c r="C22" i="1"/>
  <c r="B23" i="1"/>
  <c r="C23" i="1"/>
  <c r="C24" i="1"/>
  <c r="B25" i="1"/>
  <c r="C25" i="1"/>
  <c r="C26" i="1"/>
  <c r="B27" i="1"/>
  <c r="C27" i="1"/>
  <c r="C28" i="1"/>
  <c r="B29" i="1"/>
  <c r="C29" i="1"/>
  <c r="C30" i="1"/>
  <c r="B31" i="1"/>
  <c r="C31" i="1"/>
  <c r="D4" i="222"/>
  <c r="C5" i="222"/>
  <c r="D5" i="222"/>
  <c r="A10" i="222"/>
  <c r="B10" i="222"/>
  <c r="C10" i="222"/>
  <c r="F10" i="222"/>
  <c r="B11" i="222"/>
  <c r="C11" i="222"/>
  <c r="F11" i="222"/>
  <c r="C12" i="222"/>
  <c r="F12" i="222"/>
  <c r="B13" i="222"/>
  <c r="C13" i="222"/>
  <c r="F13" i="222"/>
  <c r="B14" i="222"/>
  <c r="C14" i="222"/>
  <c r="F14" i="222"/>
  <c r="B15" i="222"/>
  <c r="C15" i="222"/>
  <c r="F15" i="222"/>
  <c r="B16" i="222"/>
  <c r="C16" i="222"/>
  <c r="F16" i="222"/>
  <c r="C17" i="222"/>
  <c r="F17" i="222"/>
  <c r="B18" i="222"/>
  <c r="C18" i="222"/>
  <c r="F18" i="222"/>
  <c r="C19" i="222"/>
  <c r="F19" i="222"/>
  <c r="B20" i="222"/>
  <c r="C20" i="222"/>
  <c r="F20" i="222"/>
  <c r="B21" i="222"/>
  <c r="C21" i="222"/>
  <c r="F21" i="222"/>
  <c r="C22" i="222"/>
  <c r="F22" i="222"/>
  <c r="B23" i="222"/>
  <c r="C23" i="222"/>
  <c r="F23" i="222"/>
  <c r="C24" i="222"/>
  <c r="F24" i="222"/>
  <c r="B25" i="222"/>
  <c r="C25" i="222"/>
  <c r="F25" i="222"/>
  <c r="C26" i="222"/>
  <c r="F26" i="222"/>
  <c r="B27" i="222"/>
  <c r="C27" i="222"/>
  <c r="F27" i="222"/>
  <c r="C28" i="222"/>
  <c r="F28" i="222"/>
  <c r="B29" i="222"/>
  <c r="C29" i="222"/>
  <c r="F29" i="222"/>
  <c r="D37" i="222"/>
  <c r="E37" i="222"/>
  <c r="F37" i="222"/>
  <c r="E70" i="230"/>
  <c r="B4" i="206"/>
  <c r="C4" i="206"/>
  <c r="B5" i="206"/>
  <c r="C5" i="206"/>
  <c r="F4" i="200"/>
  <c r="G4" i="200"/>
  <c r="F5" i="200"/>
  <c r="G5" i="200"/>
  <c r="D4" i="26"/>
  <c r="E4" i="26"/>
  <c r="D5" i="26"/>
  <c r="E5" i="26"/>
  <c r="E4" i="163"/>
  <c r="F4" i="163"/>
  <c r="E5" i="163"/>
  <c r="F5" i="163"/>
  <c r="A4" i="28"/>
  <c r="D4" i="28"/>
  <c r="A5" i="28"/>
  <c r="D5" i="28"/>
  <c r="A4" i="25"/>
  <c r="C4" i="25"/>
  <c r="A5" i="25"/>
  <c r="C5" i="25"/>
  <c r="H4" i="24"/>
  <c r="I4" i="24"/>
  <c r="H5" i="24"/>
  <c r="I5" i="24"/>
  <c r="G4" i="141"/>
  <c r="H4" i="141"/>
  <c r="G5" i="141"/>
  <c r="H5" i="141"/>
  <c r="C4" i="171"/>
  <c r="B5" i="171"/>
  <c r="C5" i="171"/>
  <c r="E45" i="230"/>
  <c r="A4" i="181"/>
  <c r="E4" i="181"/>
  <c r="A5" i="181"/>
  <c r="E5" i="181"/>
  <c r="I4" i="180"/>
  <c r="J4" i="180"/>
  <c r="I5" i="180"/>
  <c r="J5" i="180"/>
  <c r="D39" i="230"/>
  <c r="D40" i="230"/>
  <c r="C4" i="138"/>
  <c r="D4" i="138"/>
  <c r="C5" i="138"/>
  <c r="D5" i="138"/>
  <c r="D4" i="165"/>
  <c r="E4" i="165"/>
  <c r="D5" i="165"/>
  <c r="E5" i="165"/>
  <c r="E29" i="230"/>
  <c r="E33" i="230"/>
  <c r="C5" i="77"/>
  <c r="D5" i="77"/>
  <c r="C6" i="77"/>
  <c r="D6" i="77"/>
  <c r="C4" i="51"/>
  <c r="D4" i="51"/>
  <c r="C5" i="51"/>
  <c r="D5" i="51"/>
  <c r="E9" i="230"/>
  <c r="E28" i="230"/>
  <c r="E30" i="230"/>
  <c r="E31" i="230"/>
  <c r="E32" i="230"/>
  <c r="D77" i="230"/>
  <c r="C96" i="230"/>
  <c r="D138" i="230"/>
  <c r="C139" i="230"/>
  <c r="D139" i="230"/>
  <c r="D140" i="230"/>
  <c r="D163" i="230"/>
  <c r="C166" i="230"/>
  <c r="D166" i="230"/>
  <c r="R20" i="225"/>
  <c r="L20" i="225"/>
  <c r="F38" i="69"/>
  <c r="E107" i="230"/>
  <c r="N26" i="179"/>
  <c r="N18" i="179"/>
  <c r="J26" i="179"/>
  <c r="J18" i="179"/>
  <c r="H26" i="179"/>
  <c r="H18" i="179"/>
  <c r="F26" i="179"/>
  <c r="F18" i="179"/>
  <c r="N23" i="217"/>
  <c r="L16" i="217"/>
  <c r="N24" i="217"/>
  <c r="N27" i="217"/>
  <c r="J24" i="76"/>
  <c r="F12" i="217"/>
  <c r="P27" i="217"/>
  <c r="R12" i="217"/>
  <c r="L29" i="76"/>
  <c r="J29" i="76"/>
  <c r="H29" i="76"/>
  <c r="R29" i="92"/>
  <c r="H14" i="92"/>
  <c r="M30" i="104"/>
  <c r="S30" i="104"/>
  <c r="O14" i="104"/>
  <c r="H27" i="92"/>
  <c r="H12" i="161"/>
  <c r="E27" i="230"/>
  <c r="J17" i="92"/>
  <c r="H26" i="161"/>
  <c r="J19" i="161"/>
  <c r="M26" i="104"/>
  <c r="S26" i="104"/>
  <c r="J15" i="161"/>
  <c r="P25" i="161"/>
  <c r="H11" i="161"/>
  <c r="N23" i="161"/>
  <c r="N11" i="161"/>
  <c r="F21" i="207"/>
  <c r="L21" i="207" s="1"/>
  <c r="X21" i="207"/>
  <c r="H21" i="161"/>
  <c r="F40" i="225"/>
  <c r="J26" i="207"/>
  <c r="T29" i="208"/>
  <c r="H25" i="208"/>
  <c r="H18" i="208"/>
  <c r="P28" i="208"/>
  <c r="P17" i="208"/>
  <c r="N13" i="207"/>
  <c r="T13" i="207"/>
  <c r="Z17" i="208"/>
  <c r="Z13" i="208"/>
  <c r="J30" i="207"/>
  <c r="Z29" i="208"/>
  <c r="H23" i="208"/>
  <c r="T16" i="208"/>
  <c r="H16" i="208"/>
  <c r="V13" i="208"/>
  <c r="F18" i="145"/>
  <c r="O14" i="146"/>
  <c r="L14" i="169"/>
  <c r="D15" i="176"/>
  <c r="S40" i="89"/>
  <c r="D151" i="230"/>
  <c r="H39" i="221"/>
  <c r="C123" i="230"/>
  <c r="L12" i="108"/>
  <c r="E39" i="172"/>
  <c r="H39" i="172" s="1"/>
  <c r="E142" i="230" s="1"/>
  <c r="U12" i="167"/>
  <c r="Q14" i="233"/>
  <c r="AC11" i="167"/>
  <c r="L11" i="169"/>
  <c r="D12" i="176"/>
  <c r="Q14" i="146"/>
  <c r="F39" i="146"/>
  <c r="K17" i="146"/>
  <c r="AA17" i="146"/>
  <c r="J37" i="203"/>
  <c r="F26" i="145"/>
  <c r="J19" i="145"/>
  <c r="R22" i="202"/>
  <c r="J38" i="212"/>
  <c r="C172" i="230"/>
  <c r="M31" i="146"/>
  <c r="E48" i="230"/>
  <c r="H40" i="126"/>
  <c r="D95" i="230"/>
  <c r="E34" i="230"/>
  <c r="J40" i="126"/>
  <c r="E8" i="230"/>
  <c r="M29" i="104"/>
  <c r="O29" i="104"/>
  <c r="M12" i="104"/>
  <c r="E49" i="230"/>
  <c r="O13" i="126"/>
  <c r="R24" i="92"/>
  <c r="Z30" i="208"/>
  <c r="N16" i="208"/>
  <c r="O28" i="104"/>
  <c r="O25" i="104"/>
  <c r="H29" i="161"/>
  <c r="T32" i="207"/>
  <c r="V20" i="207"/>
  <c r="H13" i="207"/>
  <c r="R30" i="225"/>
  <c r="L14" i="168"/>
  <c r="N14" i="161"/>
  <c r="H32" i="207"/>
  <c r="N27" i="207"/>
  <c r="AB18" i="208"/>
  <c r="L20" i="169"/>
  <c r="D21" i="176"/>
  <c r="F25" i="145"/>
  <c r="J20" i="145"/>
  <c r="Q15" i="146"/>
  <c r="J30" i="145"/>
  <c r="J25" i="145"/>
  <c r="J17" i="145"/>
  <c r="K18" i="146"/>
  <c r="Z25" i="175"/>
  <c r="Z29" i="175"/>
  <c r="Z28" i="175"/>
  <c r="Z26" i="175"/>
  <c r="Z24" i="175"/>
  <c r="Z21" i="175"/>
  <c r="Z14" i="175"/>
  <c r="Z12" i="175"/>
  <c r="T38" i="175"/>
  <c r="Z11" i="175"/>
  <c r="Z20" i="175"/>
  <c r="Q19" i="175"/>
  <c r="Q28" i="175"/>
  <c r="Q15" i="175"/>
  <c r="Q22" i="175"/>
  <c r="Q24" i="175"/>
  <c r="Q21" i="175"/>
  <c r="Q12" i="175"/>
  <c r="Q29" i="175"/>
  <c r="Q27" i="175"/>
  <c r="Q18" i="175"/>
  <c r="Q13" i="175"/>
  <c r="Q11" i="175"/>
  <c r="Q17" i="175"/>
  <c r="F37" i="43"/>
  <c r="L30" i="196"/>
  <c r="L29" i="196"/>
  <c r="L18" i="196"/>
  <c r="J38" i="196"/>
  <c r="D180" i="230"/>
  <c r="K38" i="196"/>
  <c r="C24" i="236" s="1"/>
  <c r="D24" i="236" s="1"/>
  <c r="L38" i="196"/>
  <c r="E180" i="230"/>
  <c r="R18" i="214"/>
  <c r="R23" i="214"/>
  <c r="O38" i="214"/>
  <c r="R19" i="214"/>
  <c r="R24" i="214"/>
  <c r="R13" i="214"/>
  <c r="L38" i="214"/>
  <c r="R26" i="214"/>
  <c r="R15" i="214"/>
  <c r="I38" i="214"/>
  <c r="R12" i="214"/>
  <c r="R28" i="214"/>
  <c r="R29" i="214"/>
  <c r="R25" i="214"/>
  <c r="R27" i="214"/>
  <c r="R21" i="214"/>
  <c r="R20" i="214"/>
  <c r="R16" i="214"/>
  <c r="R17" i="214"/>
  <c r="R14" i="214"/>
  <c r="F38" i="214"/>
  <c r="Q38" i="214"/>
  <c r="D177" i="230"/>
  <c r="P38" i="214"/>
  <c r="C177" i="230"/>
  <c r="S24" i="213"/>
  <c r="M24" i="213"/>
  <c r="D176" i="230"/>
  <c r="K38" i="213"/>
  <c r="Q38" i="213"/>
  <c r="C176" i="230"/>
  <c r="I38" i="212"/>
  <c r="L14" i="212"/>
  <c r="N36" i="233"/>
  <c r="Q36" i="233"/>
  <c r="E156" i="230"/>
  <c r="V37" i="232"/>
  <c r="C152" i="230"/>
  <c r="E152" i="230"/>
  <c r="G36" i="231"/>
  <c r="E153" i="230"/>
  <c r="H36" i="231"/>
  <c r="E154" i="230"/>
  <c r="U31" i="89"/>
  <c r="U21" i="89"/>
  <c r="D150" i="230"/>
  <c r="F40" i="89"/>
  <c r="U25" i="89"/>
  <c r="U27" i="89"/>
  <c r="U18" i="89"/>
  <c r="T40" i="89"/>
  <c r="Q40" i="89"/>
  <c r="C151" i="230"/>
  <c r="U22" i="89"/>
  <c r="U19" i="89"/>
  <c r="U16" i="89"/>
  <c r="O40" i="89"/>
  <c r="U14" i="89"/>
  <c r="K40" i="89"/>
  <c r="E150" i="230"/>
  <c r="L25" i="168"/>
  <c r="L22" i="168"/>
  <c r="L18" i="168"/>
  <c r="L17" i="168"/>
  <c r="F38" i="168"/>
  <c r="L26" i="168"/>
  <c r="L11" i="168"/>
  <c r="K38" i="168"/>
  <c r="J38" i="168"/>
  <c r="L21" i="168"/>
  <c r="L16" i="168"/>
  <c r="L27" i="168"/>
  <c r="L15" i="168"/>
  <c r="I38" i="168"/>
  <c r="L30" i="168"/>
  <c r="L13" i="168"/>
  <c r="L23" i="169"/>
  <c r="D24" i="176"/>
  <c r="I38" i="169"/>
  <c r="H39" i="169"/>
  <c r="K38" i="169"/>
  <c r="D143" i="230"/>
  <c r="L17" i="169"/>
  <c r="D18" i="176"/>
  <c r="L12" i="169"/>
  <c r="D13" i="176"/>
  <c r="F13" i="176"/>
  <c r="L28" i="169"/>
  <c r="D29" i="176"/>
  <c r="L24" i="169"/>
  <c r="D25" i="176"/>
  <c r="H25" i="176"/>
  <c r="L26" i="169"/>
  <c r="D27" i="176"/>
  <c r="J12" i="176"/>
  <c r="F12" i="176"/>
  <c r="H12" i="176"/>
  <c r="J14" i="176"/>
  <c r="H14" i="176"/>
  <c r="F14" i="176"/>
  <c r="L27" i="169"/>
  <c r="D28" i="176"/>
  <c r="L25" i="169"/>
  <c r="D26" i="176"/>
  <c r="J38" i="169"/>
  <c r="C143" i="230"/>
  <c r="G39" i="169"/>
  <c r="H13" i="176"/>
  <c r="J13" i="176"/>
  <c r="J15" i="176"/>
  <c r="F15" i="176"/>
  <c r="H15" i="176"/>
  <c r="J17" i="176"/>
  <c r="H17" i="176"/>
  <c r="F17" i="176"/>
  <c r="H31" i="176"/>
  <c r="J31" i="176"/>
  <c r="F31" i="176"/>
  <c r="F25" i="176"/>
  <c r="J25" i="176"/>
  <c r="F20" i="176"/>
  <c r="H20" i="176"/>
  <c r="J20" i="176"/>
  <c r="I20" i="223"/>
  <c r="G21" i="223"/>
  <c r="O14" i="130"/>
  <c r="P14" i="130"/>
  <c r="O29" i="130"/>
  <c r="P29" i="130"/>
  <c r="O26" i="130"/>
  <c r="O13" i="130"/>
  <c r="P13" i="130"/>
  <c r="P22" i="130"/>
  <c r="P28" i="130"/>
  <c r="P26" i="130"/>
  <c r="P23" i="130"/>
  <c r="H39" i="130"/>
  <c r="Z14" i="167"/>
  <c r="AA14" i="167"/>
  <c r="U11" i="167"/>
  <c r="T39" i="167"/>
  <c r="Z17" i="167"/>
  <c r="AA17" i="167"/>
  <c r="Z19" i="167"/>
  <c r="AA19" i="167"/>
  <c r="U18" i="167"/>
  <c r="O21" i="167"/>
  <c r="O19" i="167"/>
  <c r="U24" i="167"/>
  <c r="Z23" i="167"/>
  <c r="U27" i="167"/>
  <c r="U20" i="167"/>
  <c r="Z26" i="167"/>
  <c r="Y13" i="167"/>
  <c r="Z25" i="167"/>
  <c r="AA25" i="167"/>
  <c r="Z18" i="167"/>
  <c r="AA18" i="167"/>
  <c r="H26" i="119"/>
  <c r="E16" i="211"/>
  <c r="C32" i="236" s="1"/>
  <c r="D32" i="236" s="1"/>
  <c r="E138" i="230"/>
  <c r="G39" i="130"/>
  <c r="O25" i="130"/>
  <c r="P25" i="130"/>
  <c r="O19" i="130"/>
  <c r="P19" i="130"/>
  <c r="O16" i="130"/>
  <c r="P16" i="130"/>
  <c r="N39" i="130"/>
  <c r="O27" i="130"/>
  <c r="P27" i="130"/>
  <c r="O17" i="130"/>
  <c r="P17" i="130"/>
  <c r="S39" i="130"/>
  <c r="O20" i="130"/>
  <c r="P20" i="130"/>
  <c r="O31" i="130"/>
  <c r="P31" i="130"/>
  <c r="O24" i="130"/>
  <c r="P24" i="130"/>
  <c r="O18" i="130"/>
  <c r="P18" i="130"/>
  <c r="F39" i="172"/>
  <c r="J39" i="172"/>
  <c r="E141" i="230"/>
  <c r="M39" i="130"/>
  <c r="Z29" i="167"/>
  <c r="AA29" i="167"/>
  <c r="W25" i="167"/>
  <c r="Y26" i="167"/>
  <c r="Z30" i="167"/>
  <c r="Z15" i="167"/>
  <c r="K39" i="221"/>
  <c r="C20" i="236" s="1"/>
  <c r="C37" i="219"/>
  <c r="G38" i="219"/>
  <c r="X38" i="175"/>
  <c r="H38" i="175"/>
  <c r="M38" i="175"/>
  <c r="P38" i="175"/>
  <c r="O20" i="146"/>
  <c r="O15" i="146"/>
  <c r="Q27" i="146"/>
  <c r="I37" i="101"/>
  <c r="E115" i="230"/>
  <c r="N24" i="208"/>
  <c r="J31" i="208"/>
  <c r="V21" i="208"/>
  <c r="T25" i="208"/>
  <c r="V19" i="208"/>
  <c r="AB21" i="208"/>
  <c r="Z14" i="208"/>
  <c r="Z25" i="208"/>
  <c r="P21" i="208"/>
  <c r="J26" i="208"/>
  <c r="AB12" i="208"/>
  <c r="N30" i="208"/>
  <c r="V22" i="208"/>
  <c r="H26" i="208"/>
  <c r="H12" i="208"/>
  <c r="F20" i="208"/>
  <c r="R20" i="208"/>
  <c r="F29" i="208"/>
  <c r="F23" i="208"/>
  <c r="AB22" i="208"/>
  <c r="J22" i="208"/>
  <c r="T30" i="208"/>
  <c r="V23" i="208"/>
  <c r="H22" i="208"/>
  <c r="T20" i="208"/>
  <c r="V12" i="208"/>
  <c r="H29" i="207"/>
  <c r="V27" i="207"/>
  <c r="F27" i="207"/>
  <c r="X27" i="207" s="1"/>
  <c r="L27" i="207"/>
  <c r="J29" i="207"/>
  <c r="H17" i="207"/>
  <c r="V25" i="207"/>
  <c r="V29" i="207"/>
  <c r="V16" i="207"/>
  <c r="F17" i="207"/>
  <c r="H31" i="207"/>
  <c r="N17" i="207"/>
  <c r="J25" i="207"/>
  <c r="J16" i="207"/>
  <c r="V15" i="207"/>
  <c r="V26" i="207"/>
  <c r="T31" i="207"/>
  <c r="J28" i="207"/>
  <c r="H30" i="207"/>
  <c r="J22" i="207"/>
  <c r="N19" i="207"/>
  <c r="V13" i="207"/>
  <c r="F26" i="207"/>
  <c r="L26" i="207" s="1"/>
  <c r="R26" i="207"/>
  <c r="X26" i="207"/>
  <c r="F13" i="207"/>
  <c r="X13" i="207" s="1"/>
  <c r="T28" i="207"/>
  <c r="H28" i="207"/>
  <c r="J15" i="207"/>
  <c r="P13" i="207"/>
  <c r="V22" i="207"/>
  <c r="F29" i="207"/>
  <c r="X29" i="207" s="1"/>
  <c r="N29" i="207"/>
  <c r="H23" i="207"/>
  <c r="H19" i="207"/>
  <c r="H19" i="145"/>
  <c r="J18" i="145"/>
  <c r="J21" i="145"/>
  <c r="H21" i="145"/>
  <c r="J22" i="145"/>
  <c r="H13" i="145"/>
  <c r="F14" i="145"/>
  <c r="J15" i="145"/>
  <c r="J13" i="145"/>
  <c r="H14" i="145"/>
  <c r="F15" i="145"/>
  <c r="H22" i="145"/>
  <c r="F27" i="145"/>
  <c r="H29" i="145"/>
  <c r="F17" i="145"/>
  <c r="J26" i="145"/>
  <c r="J27" i="145"/>
  <c r="T23" i="208"/>
  <c r="F13" i="208"/>
  <c r="J20" i="208"/>
  <c r="H13" i="208"/>
  <c r="T24" i="208"/>
  <c r="Z24" i="208"/>
  <c r="V20" i="208"/>
  <c r="V31" i="208"/>
  <c r="AB19" i="208"/>
  <c r="P19" i="208"/>
  <c r="H17" i="208"/>
  <c r="T13" i="208"/>
  <c r="T27" i="208"/>
  <c r="H29" i="208"/>
  <c r="AB20" i="208"/>
  <c r="N31" i="208"/>
  <c r="P30" i="208"/>
  <c r="N29" i="208"/>
  <c r="F27" i="208"/>
  <c r="R27" i="208"/>
  <c r="F24" i="208"/>
  <c r="X29" i="208"/>
  <c r="L29" i="208"/>
  <c r="AB17" i="208"/>
  <c r="T18" i="208"/>
  <c r="F17" i="208"/>
  <c r="AB14" i="208"/>
  <c r="AB27" i="208"/>
  <c r="F22" i="208"/>
  <c r="L22" i="208" s="1"/>
  <c r="AD22" i="208"/>
  <c r="P25" i="208"/>
  <c r="J15" i="208"/>
  <c r="T26" i="208"/>
  <c r="H15" i="208"/>
  <c r="N26" i="208"/>
  <c r="V24" i="208"/>
  <c r="E39" i="208"/>
  <c r="P13" i="208"/>
  <c r="P24" i="208"/>
  <c r="H14" i="208"/>
  <c r="N23" i="208"/>
  <c r="N27" i="208"/>
  <c r="F28" i="208"/>
  <c r="N20" i="208"/>
  <c r="Z20" i="208"/>
  <c r="AB31" i="208"/>
  <c r="AB30" i="208"/>
  <c r="H28" i="208"/>
  <c r="P26" i="208"/>
  <c r="AB23" i="208"/>
  <c r="J23" i="208"/>
  <c r="Z22" i="208"/>
  <c r="F12" i="208"/>
  <c r="V17" i="208"/>
  <c r="AB28" i="208"/>
  <c r="F14" i="208"/>
  <c r="AB25" i="208"/>
  <c r="AB26" i="208"/>
  <c r="F30" i="208"/>
  <c r="AB15" i="208"/>
  <c r="F26" i="208"/>
  <c r="X26" i="208"/>
  <c r="V28" i="208"/>
  <c r="Z18" i="208"/>
  <c r="H27" i="208"/>
  <c r="AB13" i="208"/>
  <c r="AB24" i="208"/>
  <c r="T14" i="208"/>
  <c r="Z23" i="208"/>
  <c r="F25" i="208"/>
  <c r="D39" i="208"/>
  <c r="H39" i="208"/>
  <c r="P27" i="208"/>
  <c r="J25" i="208"/>
  <c r="V15" i="208"/>
  <c r="J12" i="208"/>
  <c r="V29" i="208"/>
  <c r="N19" i="208"/>
  <c r="V18" i="208"/>
  <c r="P16" i="208"/>
  <c r="V14" i="208"/>
  <c r="T15" i="208"/>
  <c r="H31" i="208"/>
  <c r="H21" i="208"/>
  <c r="F21" i="208"/>
  <c r="F31" i="208"/>
  <c r="V30" i="208"/>
  <c r="P29" i="208"/>
  <c r="J27" i="208"/>
  <c r="T19" i="208"/>
  <c r="F19" i="208"/>
  <c r="X19" i="208" s="1"/>
  <c r="J16" i="208"/>
  <c r="F16" i="208"/>
  <c r="L24" i="208"/>
  <c r="P18" i="208"/>
  <c r="Z15" i="208"/>
  <c r="F18" i="208"/>
  <c r="F15" i="208"/>
  <c r="P14" i="208"/>
  <c r="Z21" i="208"/>
  <c r="Z28" i="208"/>
  <c r="T21" i="208"/>
  <c r="AB29" i="208"/>
  <c r="T28" i="208"/>
  <c r="Z19" i="208"/>
  <c r="V16" i="208"/>
  <c r="R24" i="161"/>
  <c r="H24" i="161"/>
  <c r="J29" i="161"/>
  <c r="P21" i="161"/>
  <c r="H15" i="161"/>
  <c r="P20" i="161"/>
  <c r="N17" i="161"/>
  <c r="N25" i="161"/>
  <c r="H19" i="161"/>
  <c r="H20" i="161"/>
  <c r="H28" i="161"/>
  <c r="N22" i="161"/>
  <c r="N15" i="161"/>
  <c r="R28" i="161"/>
  <c r="H16" i="161"/>
  <c r="H30" i="161"/>
  <c r="F17" i="92"/>
  <c r="N38" i="92"/>
  <c r="C102" i="230"/>
  <c r="L19" i="92"/>
  <c r="H19" i="92"/>
  <c r="F14" i="92"/>
  <c r="L14" i="92"/>
  <c r="F21" i="92"/>
  <c r="L21" i="92"/>
  <c r="F29" i="92"/>
  <c r="L29" i="92"/>
  <c r="F18" i="92"/>
  <c r="L18" i="92" s="1"/>
  <c r="D38" i="92"/>
  <c r="H38" i="92"/>
  <c r="C101" i="230"/>
  <c r="F30" i="92"/>
  <c r="H29" i="92"/>
  <c r="F25" i="92"/>
  <c r="L25" i="92"/>
  <c r="F24" i="92"/>
  <c r="L24" i="92"/>
  <c r="O24" i="126"/>
  <c r="H17" i="92"/>
  <c r="H21" i="207"/>
  <c r="F28" i="207"/>
  <c r="X28" i="207" s="1"/>
  <c r="R28" i="207"/>
  <c r="F14" i="207"/>
  <c r="F30" i="207"/>
  <c r="R30" i="207"/>
  <c r="R19" i="161"/>
  <c r="F22" i="207"/>
  <c r="L22" i="207" s="1"/>
  <c r="S29" i="104"/>
  <c r="H30" i="92"/>
  <c r="F26" i="92"/>
  <c r="P24" i="161"/>
  <c r="F32" i="207"/>
  <c r="X32" i="207" s="1"/>
  <c r="L32" i="207"/>
  <c r="N30" i="207"/>
  <c r="J27" i="207"/>
  <c r="V17" i="207"/>
  <c r="P17" i="207"/>
  <c r="V30" i="207"/>
  <c r="H18" i="207"/>
  <c r="N21" i="207"/>
  <c r="P28" i="207"/>
  <c r="H27" i="207"/>
  <c r="M31" i="104"/>
  <c r="S31" i="104"/>
  <c r="H22" i="207"/>
  <c r="M24" i="104"/>
  <c r="S24" i="104"/>
  <c r="N26" i="207"/>
  <c r="N18" i="207"/>
  <c r="N14" i="207"/>
  <c r="T14" i="207"/>
  <c r="M13" i="104"/>
  <c r="S13" i="104"/>
  <c r="F15" i="92"/>
  <c r="L15" i="92"/>
  <c r="P17" i="161"/>
  <c r="H13" i="161"/>
  <c r="N22" i="207"/>
  <c r="J16" i="92"/>
  <c r="F16" i="92"/>
  <c r="L16" i="92"/>
  <c r="J12" i="92"/>
  <c r="F12" i="92"/>
  <c r="L12" i="92"/>
  <c r="R27" i="161"/>
  <c r="J12" i="161"/>
  <c r="P24" i="207"/>
  <c r="F24" i="207"/>
  <c r="X24" i="207" s="1"/>
  <c r="L24" i="207"/>
  <c r="V24" i="207"/>
  <c r="P18" i="207"/>
  <c r="F18" i="207"/>
  <c r="X18" i="207" s="1"/>
  <c r="N16" i="207"/>
  <c r="T16" i="207"/>
  <c r="D40" i="207"/>
  <c r="H40" i="207"/>
  <c r="J27" i="92"/>
  <c r="F27" i="92"/>
  <c r="L27" i="92"/>
  <c r="F23" i="92"/>
  <c r="L23" i="92"/>
  <c r="H23" i="92"/>
  <c r="F20" i="92"/>
  <c r="L20" i="92" s="1"/>
  <c r="H20" i="92"/>
  <c r="P31" i="207"/>
  <c r="F31" i="207"/>
  <c r="X31" i="207" s="1"/>
  <c r="R31" i="207"/>
  <c r="V31" i="207"/>
  <c r="P21" i="207"/>
  <c r="V21" i="207"/>
  <c r="J21" i="207"/>
  <c r="P19" i="207"/>
  <c r="F19" i="207"/>
  <c r="L19" i="207" s="1"/>
  <c r="R19" i="207"/>
  <c r="V18" i="207"/>
  <c r="J14" i="207"/>
  <c r="E40" i="207"/>
  <c r="P14" i="207"/>
  <c r="O18" i="104"/>
  <c r="D38" i="161"/>
  <c r="N38" i="161" s="1"/>
  <c r="C104" i="230" s="1"/>
  <c r="P12" i="161"/>
  <c r="F28" i="92"/>
  <c r="L28" i="92" s="1"/>
  <c r="H18" i="161"/>
  <c r="M19" i="104"/>
  <c r="S19" i="104"/>
  <c r="J18" i="207"/>
  <c r="O16" i="104"/>
  <c r="F13" i="92"/>
  <c r="H13" i="92"/>
  <c r="J11" i="92"/>
  <c r="F11" i="92"/>
  <c r="L11" i="92"/>
  <c r="E38" i="92"/>
  <c r="J38" i="92"/>
  <c r="D101" i="230"/>
  <c r="P30" i="161"/>
  <c r="J23" i="161"/>
  <c r="P23" i="161"/>
  <c r="J16" i="161"/>
  <c r="J14" i="161"/>
  <c r="N25" i="207"/>
  <c r="T25" i="207"/>
  <c r="F25" i="207"/>
  <c r="R25" i="207"/>
  <c r="H25" i="207"/>
  <c r="P23" i="207"/>
  <c r="F23" i="207"/>
  <c r="J23" i="207"/>
  <c r="P20" i="207"/>
  <c r="F20" i="207"/>
  <c r="L20" i="207"/>
  <c r="H16" i="207"/>
  <c r="T15" i="207"/>
  <c r="F15" i="207"/>
  <c r="X15" i="207"/>
  <c r="N15" i="207"/>
  <c r="H15" i="207"/>
  <c r="N18" i="161"/>
  <c r="F16" i="207"/>
  <c r="L16" i="207" s="1"/>
  <c r="X16" i="207"/>
  <c r="J22" i="92"/>
  <c r="F22" i="92"/>
  <c r="L22" i="92"/>
  <c r="P28" i="161"/>
  <c r="J28" i="161"/>
  <c r="J27" i="161"/>
  <c r="P27" i="161"/>
  <c r="N26" i="161"/>
  <c r="J11" i="161"/>
  <c r="P11" i="161"/>
  <c r="J24" i="207"/>
  <c r="N27" i="161"/>
  <c r="J26" i="161"/>
  <c r="J22" i="161"/>
  <c r="J18" i="161"/>
  <c r="P32" i="207"/>
  <c r="H26" i="207"/>
  <c r="H24" i="207"/>
  <c r="N24" i="207"/>
  <c r="T23" i="207"/>
  <c r="N20" i="207"/>
  <c r="V32" i="207"/>
  <c r="H17" i="217"/>
  <c r="N15" i="76"/>
  <c r="J38" i="189"/>
  <c r="P11" i="179"/>
  <c r="L27" i="179"/>
  <c r="N23" i="179"/>
  <c r="F19" i="179"/>
  <c r="J15" i="179"/>
  <c r="F11" i="179"/>
  <c r="J24" i="179"/>
  <c r="J28" i="179"/>
  <c r="P20" i="179"/>
  <c r="P24" i="179"/>
  <c r="J16" i="179"/>
  <c r="P28" i="179"/>
  <c r="J20" i="179"/>
  <c r="H12" i="179"/>
  <c r="H20" i="179"/>
  <c r="N12" i="179"/>
  <c r="H28" i="179"/>
  <c r="H16" i="179"/>
  <c r="N28" i="179"/>
  <c r="F28" i="179"/>
  <c r="N24" i="179"/>
  <c r="F24" i="179"/>
  <c r="N20" i="179"/>
  <c r="F20" i="179"/>
  <c r="N16" i="179"/>
  <c r="F16" i="179"/>
  <c r="L12" i="179"/>
  <c r="H24" i="179"/>
  <c r="F12" i="179"/>
  <c r="P12" i="179"/>
  <c r="D17" i="2"/>
  <c r="R38" i="214"/>
  <c r="E177" i="230"/>
  <c r="M38" i="213"/>
  <c r="E175" i="230"/>
  <c r="U40" i="89"/>
  <c r="E151" i="230"/>
  <c r="L38" i="168"/>
  <c r="D39" i="176"/>
  <c r="J39" i="176"/>
  <c r="E145" i="230"/>
  <c r="L38" i="169"/>
  <c r="E143" i="230"/>
  <c r="C17" i="211"/>
  <c r="F15" i="211"/>
  <c r="F13" i="211"/>
  <c r="F11" i="211"/>
  <c r="D17" i="211"/>
  <c r="F12" i="211"/>
  <c r="F14" i="211"/>
  <c r="F10" i="211"/>
  <c r="O39" i="130"/>
  <c r="P39" i="130"/>
  <c r="E136" i="230"/>
  <c r="I38" i="219"/>
  <c r="F38" i="219"/>
  <c r="H38" i="219"/>
  <c r="L23" i="208"/>
  <c r="R26" i="208"/>
  <c r="X17" i="208"/>
  <c r="R17" i="208"/>
  <c r="N39" i="208"/>
  <c r="R15" i="208"/>
  <c r="X15" i="208"/>
  <c r="AD18" i="208"/>
  <c r="R19" i="208"/>
  <c r="R23" i="161"/>
  <c r="R13" i="161"/>
  <c r="L13" i="161"/>
  <c r="R22" i="161"/>
  <c r="R30" i="161"/>
  <c r="R11" i="161"/>
  <c r="F38" i="161"/>
  <c r="X20" i="207"/>
  <c r="N40" i="207"/>
  <c r="T40" i="207"/>
  <c r="L12" i="161"/>
  <c r="R12" i="161"/>
  <c r="P40" i="207"/>
  <c r="L31" i="207"/>
  <c r="R21" i="161"/>
  <c r="R24" i="207"/>
  <c r="R26" i="161"/>
  <c r="L26" i="161"/>
  <c r="R16" i="161"/>
  <c r="H39" i="176"/>
  <c r="E147" i="230"/>
  <c r="K39" i="169"/>
  <c r="F39" i="176"/>
  <c r="E146" i="230"/>
  <c r="J39" i="169"/>
  <c r="R20" i="202"/>
  <c r="R35" i="202"/>
  <c r="R19" i="202"/>
  <c r="R30" i="202"/>
  <c r="R32" i="202"/>
  <c r="R25" i="202"/>
  <c r="R21" i="202"/>
  <c r="R16" i="202"/>
  <c r="R36" i="202"/>
  <c r="W39" i="146"/>
  <c r="S39" i="146"/>
  <c r="AA15" i="146"/>
  <c r="AA19" i="146"/>
  <c r="AA14" i="146"/>
  <c r="Z39" i="146"/>
  <c r="AA18" i="146"/>
  <c r="AA38" i="146"/>
  <c r="AA21" i="146"/>
  <c r="AA13" i="146"/>
  <c r="AA34" i="146"/>
  <c r="AA35" i="146"/>
  <c r="AA28" i="146"/>
  <c r="AA22" i="146"/>
  <c r="R33" i="202"/>
  <c r="R29" i="202"/>
  <c r="R28" i="202"/>
  <c r="R37" i="202"/>
  <c r="R31" i="202"/>
  <c r="H38" i="202"/>
  <c r="Q38" i="202"/>
  <c r="R38" i="202"/>
  <c r="E193" i="230"/>
  <c r="R13" i="202"/>
  <c r="K37" i="146"/>
  <c r="AA37" i="146"/>
  <c r="K36" i="146"/>
  <c r="AA36" i="146"/>
  <c r="K33" i="146"/>
  <c r="AA33" i="146"/>
  <c r="K32" i="146"/>
  <c r="AA32" i="146"/>
  <c r="Q39" i="146"/>
  <c r="AA31" i="146"/>
  <c r="AA20" i="146"/>
  <c r="M13" i="146"/>
  <c r="K12" i="146"/>
  <c r="O28" i="146"/>
  <c r="Q26" i="146"/>
  <c r="D39" i="146"/>
  <c r="M39" i="146"/>
  <c r="E39" i="146"/>
  <c r="O39" i="146"/>
  <c r="K16" i="146"/>
  <c r="AA16" i="146"/>
  <c r="K29" i="146"/>
  <c r="AA29" i="146"/>
  <c r="K24" i="146"/>
  <c r="AA24" i="146"/>
  <c r="K23" i="146"/>
  <c r="AA23" i="146"/>
  <c r="K30" i="146"/>
  <c r="AA30" i="146"/>
  <c r="F11" i="145"/>
  <c r="H30" i="145"/>
  <c r="F36" i="145"/>
  <c r="H23" i="145"/>
  <c r="F29" i="145"/>
  <c r="F23" i="145"/>
  <c r="J11" i="145"/>
  <c r="F32" i="145"/>
  <c r="J35" i="145"/>
  <c r="J31" i="145"/>
  <c r="J36" i="145"/>
  <c r="H35" i="145"/>
  <c r="J32" i="145"/>
  <c r="H31" i="145"/>
  <c r="F16" i="145"/>
  <c r="J12" i="145"/>
  <c r="F12" i="145"/>
  <c r="H24" i="145"/>
  <c r="H20" i="145"/>
  <c r="J24" i="145"/>
  <c r="H28" i="145"/>
  <c r="F28" i="145"/>
  <c r="D38" i="145"/>
  <c r="H16" i="145"/>
  <c r="L37" i="203"/>
  <c r="E189" i="230"/>
  <c r="AA12" i="146"/>
  <c r="K39" i="146"/>
  <c r="AA39" i="146"/>
  <c r="E192" i="230"/>
  <c r="H38" i="145"/>
  <c r="J38" i="145"/>
  <c r="E191" i="230"/>
  <c r="F38" i="145"/>
  <c r="R24" i="225"/>
  <c r="R22" i="225"/>
  <c r="R35" i="225"/>
  <c r="R19" i="225"/>
  <c r="L30" i="225"/>
  <c r="L26" i="225"/>
  <c r="L18" i="225"/>
  <c r="L25" i="225"/>
  <c r="L28" i="225"/>
  <c r="L33" i="225"/>
  <c r="L24" i="225"/>
  <c r="L22" i="225"/>
  <c r="L19" i="225"/>
  <c r="R31" i="225"/>
  <c r="R16" i="225"/>
  <c r="R28" i="225"/>
  <c r="R26" i="225"/>
  <c r="T39" i="91"/>
  <c r="E166" i="230"/>
  <c r="Q39" i="91"/>
  <c r="E165" i="230"/>
  <c r="M39" i="91"/>
  <c r="E163" i="230"/>
  <c r="F39" i="91"/>
  <c r="J39" i="91"/>
  <c r="E162" i="230"/>
  <c r="K38" i="195"/>
  <c r="I38" i="195"/>
  <c r="D183" i="230"/>
  <c r="M38" i="195"/>
  <c r="D184" i="230"/>
  <c r="K39" i="191"/>
  <c r="L39" i="191"/>
  <c r="E190" i="230"/>
  <c r="H38" i="98"/>
  <c r="D82" i="230"/>
  <c r="F35" i="179"/>
  <c r="F31" i="179"/>
  <c r="H34" i="179"/>
  <c r="J37" i="179"/>
  <c r="J33" i="179"/>
  <c r="L36" i="179"/>
  <c r="L32" i="179"/>
  <c r="N35" i="179"/>
  <c r="N31" i="179"/>
  <c r="P33" i="179"/>
  <c r="F34" i="179"/>
  <c r="H37" i="179"/>
  <c r="H33" i="179"/>
  <c r="J36" i="179"/>
  <c r="J32" i="179"/>
  <c r="L35" i="179"/>
  <c r="L31" i="179"/>
  <c r="N34" i="179"/>
  <c r="P37" i="179"/>
  <c r="P32" i="179"/>
  <c r="F37" i="179"/>
  <c r="F33" i="179"/>
  <c r="H36" i="179"/>
  <c r="H32" i="179"/>
  <c r="J35" i="179"/>
  <c r="J31" i="179"/>
  <c r="L34" i="179"/>
  <c r="N37" i="179"/>
  <c r="N33" i="179"/>
  <c r="P36" i="179"/>
  <c r="P31" i="179"/>
  <c r="F36" i="179"/>
  <c r="F32" i="179"/>
  <c r="H35" i="179"/>
  <c r="K141" i="137"/>
  <c r="J40" i="169"/>
  <c r="C144" i="230"/>
  <c r="H38" i="161"/>
  <c r="C103" i="230"/>
  <c r="E159" i="230"/>
  <c r="E160" i="230"/>
  <c r="H49" i="24"/>
  <c r="K49" i="24"/>
  <c r="N49" i="24"/>
  <c r="E126" i="24"/>
  <c r="Q49" i="24"/>
  <c r="T49" i="24"/>
  <c r="E28" i="51"/>
  <c r="H49" i="28"/>
  <c r="K49" i="28"/>
  <c r="E49" i="28"/>
  <c r="E126" i="25"/>
  <c r="F126" i="25"/>
  <c r="K127" i="26"/>
  <c r="K123" i="200"/>
  <c r="K126" i="200" s="1"/>
  <c r="K127" i="200"/>
  <c r="L123" i="200"/>
  <c r="L126" i="200"/>
  <c r="M123" i="200"/>
  <c r="M126" i="200"/>
  <c r="N126" i="200"/>
  <c r="N127" i="200"/>
  <c r="AD19" i="208"/>
  <c r="AD13" i="208"/>
  <c r="AD38" i="208"/>
  <c r="L14" i="208"/>
  <c r="R22" i="208"/>
  <c r="R14" i="208"/>
  <c r="L32" i="208"/>
  <c r="F39" i="208"/>
  <c r="L30" i="208"/>
  <c r="R13" i="208"/>
  <c r="X22" i="208"/>
  <c r="L19" i="208"/>
  <c r="P39" i="208"/>
  <c r="AD27" i="208"/>
  <c r="X20" i="208"/>
  <c r="X32" i="208"/>
  <c r="R32" i="208"/>
  <c r="L35" i="208"/>
  <c r="J39" i="208"/>
  <c r="X35" i="207"/>
  <c r="R21" i="207"/>
  <c r="R37" i="207"/>
  <c r="R34" i="207"/>
  <c r="R38" i="207"/>
  <c r="R20" i="207"/>
  <c r="Q40" i="207"/>
  <c r="L18" i="207"/>
  <c r="X33" i="207"/>
  <c r="R33" i="207"/>
  <c r="L28" i="207"/>
  <c r="R32" i="207"/>
  <c r="R27" i="207"/>
  <c r="R14" i="207"/>
  <c r="R23" i="207"/>
  <c r="L25" i="207"/>
  <c r="L15" i="207"/>
  <c r="F38" i="92"/>
  <c r="L38" i="189"/>
  <c r="F38" i="189"/>
  <c r="N38" i="189"/>
  <c r="E29" i="51"/>
  <c r="E13" i="230"/>
  <c r="K39" i="213"/>
  <c r="E173" i="230"/>
  <c r="L39" i="168"/>
  <c r="E149" i="230"/>
  <c r="T41" i="91"/>
  <c r="E167" i="230"/>
  <c r="S41" i="91"/>
  <c r="D167" i="230"/>
  <c r="E39" i="212"/>
  <c r="D171" i="230"/>
  <c r="D39" i="212"/>
  <c r="C171" i="230"/>
  <c r="R41" i="91"/>
  <c r="C167" i="230"/>
  <c r="G40" i="176"/>
  <c r="E148" i="230"/>
  <c r="L40" i="169"/>
  <c r="E144" i="230"/>
  <c r="J39" i="213"/>
  <c r="D173" i="230"/>
  <c r="E10" i="230"/>
  <c r="I39" i="213"/>
  <c r="C173" i="230"/>
  <c r="C10" i="230"/>
  <c r="D21" i="230"/>
  <c r="K38" i="175"/>
  <c r="Q38" i="175"/>
  <c r="Q20" i="175"/>
  <c r="L15" i="7"/>
  <c r="L31" i="7"/>
  <c r="L28" i="7"/>
  <c r="F40" i="7"/>
  <c r="K38" i="220"/>
  <c r="C16" i="236" s="1"/>
  <c r="D16" i="236" s="1"/>
  <c r="L38" i="220"/>
  <c r="E112" i="230"/>
  <c r="L30" i="170"/>
  <c r="L26" i="170"/>
  <c r="L22" i="170"/>
  <c r="L28" i="170"/>
  <c r="J38" i="170"/>
  <c r="L20" i="170"/>
  <c r="K38" i="170"/>
  <c r="L38" i="170"/>
  <c r="L11" i="170"/>
  <c r="F38" i="170"/>
  <c r="E110" i="230"/>
  <c r="L35" i="170"/>
  <c r="L25" i="170"/>
  <c r="L15" i="170"/>
  <c r="L36" i="170"/>
  <c r="L13" i="170"/>
  <c r="L18" i="170"/>
  <c r="L12" i="170"/>
  <c r="Q40" i="225"/>
  <c r="R40" i="225"/>
  <c r="K40" i="225"/>
  <c r="L40" i="225"/>
  <c r="AD12" i="208"/>
  <c r="X36" i="207"/>
  <c r="L13" i="207"/>
  <c r="L39" i="207"/>
  <c r="R13" i="207"/>
  <c r="X25" i="207"/>
  <c r="F40" i="207"/>
  <c r="R17" i="207"/>
  <c r="R15" i="207"/>
  <c r="R40" i="207"/>
  <c r="R16" i="207"/>
  <c r="X22" i="207"/>
  <c r="X39" i="207"/>
  <c r="R22" i="207"/>
  <c r="R29" i="207"/>
  <c r="R36" i="207"/>
  <c r="L29" i="207"/>
  <c r="R18" i="207"/>
  <c r="L36" i="207"/>
  <c r="X19" i="207"/>
  <c r="H38" i="182"/>
  <c r="C106" i="230"/>
  <c r="O38" i="179"/>
  <c r="K38" i="98"/>
  <c r="D85" i="230"/>
  <c r="U38" i="98"/>
  <c r="D88" i="230"/>
  <c r="R22" i="92"/>
  <c r="P38" i="92"/>
  <c r="D102" i="230"/>
  <c r="R11" i="92"/>
  <c r="R26" i="92"/>
  <c r="R16" i="92"/>
  <c r="R23" i="92"/>
  <c r="R13" i="92"/>
  <c r="R17" i="92"/>
  <c r="R36" i="92"/>
  <c r="R35" i="92"/>
  <c r="L26" i="92"/>
  <c r="L30" i="92"/>
  <c r="L17" i="92"/>
  <c r="R18" i="92"/>
  <c r="R28" i="92"/>
  <c r="K38" i="92"/>
  <c r="L38" i="92" s="1"/>
  <c r="E101" i="230" s="1"/>
  <c r="R32" i="92"/>
  <c r="L13" i="92"/>
  <c r="N22" i="179"/>
  <c r="F22" i="179"/>
  <c r="L14" i="179"/>
  <c r="D38" i="179"/>
  <c r="D37" i="35"/>
  <c r="F37" i="35"/>
  <c r="D84" i="230"/>
  <c r="N30" i="179"/>
  <c r="F30" i="179"/>
  <c r="D39" i="104"/>
  <c r="E39" i="104"/>
  <c r="G39" i="104" s="1"/>
  <c r="D89" i="230" s="1"/>
  <c r="L30" i="179"/>
  <c r="L22" i="179"/>
  <c r="P14" i="179"/>
  <c r="J14" i="179"/>
  <c r="P30" i="179"/>
  <c r="P22" i="179"/>
  <c r="R14" i="180"/>
  <c r="R18" i="180"/>
  <c r="R13" i="180"/>
  <c r="R17" i="180"/>
  <c r="O12" i="180"/>
  <c r="O16" i="180"/>
  <c r="O20" i="180"/>
  <c r="D20" i="181"/>
  <c r="J20" i="181"/>
  <c r="E44" i="230"/>
  <c r="O21" i="180"/>
  <c r="E39" i="230"/>
  <c r="R21" i="180"/>
  <c r="E40" i="230"/>
  <c r="R10" i="180"/>
  <c r="R12" i="180"/>
  <c r="R16" i="180"/>
  <c r="R20" i="180"/>
  <c r="M21" i="180"/>
  <c r="C39" i="230"/>
  <c r="D23" i="230"/>
  <c r="D18" i="230"/>
  <c r="D22" i="230"/>
  <c r="D17" i="230"/>
  <c r="D15" i="230"/>
  <c r="E20" i="230"/>
  <c r="D19" i="230"/>
  <c r="D20" i="230"/>
  <c r="J38" i="179"/>
  <c r="H38" i="179"/>
  <c r="N38" i="179"/>
  <c r="L38" i="179"/>
  <c r="F38" i="179"/>
  <c r="P38" i="179"/>
  <c r="D83" i="230"/>
  <c r="E17" i="230"/>
  <c r="E21" i="230"/>
  <c r="C18" i="230"/>
  <c r="C20" i="230"/>
  <c r="C19" i="230"/>
  <c r="C21" i="230"/>
  <c r="E23" i="230"/>
  <c r="E19" i="230"/>
  <c r="E22" i="230"/>
  <c r="E15" i="230"/>
  <c r="E18" i="230"/>
  <c r="C17" i="230"/>
  <c r="C15" i="230"/>
  <c r="C22" i="230"/>
  <c r="Q39" i="221"/>
  <c r="F39" i="221"/>
  <c r="B20" i="236" s="1"/>
  <c r="L39" i="221"/>
  <c r="E123" i="230"/>
  <c r="L38" i="183"/>
  <c r="E119" i="230"/>
  <c r="L15" i="108"/>
  <c r="L27" i="108"/>
  <c r="L23" i="108"/>
  <c r="L18" i="108"/>
  <c r="L14" i="108"/>
  <c r="L22" i="108"/>
  <c r="F39" i="108"/>
  <c r="B22" i="236" s="1"/>
  <c r="L29" i="108"/>
  <c r="L25" i="108"/>
  <c r="L13" i="108"/>
  <c r="L35" i="108"/>
  <c r="L32" i="108"/>
  <c r="L36" i="108"/>
  <c r="L21" i="108"/>
  <c r="K38" i="182"/>
  <c r="C14" i="236" s="1"/>
  <c r="D14" i="236" s="1"/>
  <c r="L38" i="182"/>
  <c r="E106" i="230"/>
  <c r="Q38" i="161"/>
  <c r="R38" i="161"/>
  <c r="E104" i="230"/>
  <c r="R14" i="161"/>
  <c r="K38" i="161"/>
  <c r="L38" i="161"/>
  <c r="E103" i="230"/>
  <c r="L13" i="1"/>
  <c r="D36" i="2"/>
  <c r="D25" i="2"/>
  <c r="L22" i="1"/>
  <c r="L23" i="1"/>
  <c r="L24" i="1"/>
  <c r="D32" i="2"/>
  <c r="E40" i="126"/>
  <c r="C97" i="230"/>
  <c r="O20" i="126"/>
  <c r="D96" i="230"/>
  <c r="O15" i="126"/>
  <c r="K39" i="126"/>
  <c r="K40" i="126"/>
  <c r="D99" i="230"/>
  <c r="O34" i="126"/>
  <c r="O31" i="126"/>
  <c r="O23" i="126"/>
  <c r="O37" i="126"/>
  <c r="O33" i="126"/>
  <c r="N39" i="126"/>
  <c r="O38" i="126"/>
  <c r="O29" i="126"/>
  <c r="O26" i="126"/>
  <c r="O18" i="126"/>
  <c r="O36" i="126"/>
  <c r="O32" i="126"/>
  <c r="M39" i="126"/>
  <c r="E96" i="230"/>
  <c r="G39" i="126"/>
  <c r="C98" i="230"/>
  <c r="L39" i="126"/>
  <c r="E94" i="230"/>
  <c r="O14" i="126"/>
  <c r="S12" i="104"/>
  <c r="R39" i="104"/>
  <c r="S33" i="104"/>
  <c r="T36" i="2"/>
  <c r="T32" i="2"/>
  <c r="M27" i="104"/>
  <c r="S27" i="104"/>
  <c r="M25" i="104"/>
  <c r="S25" i="104"/>
  <c r="Q21" i="104"/>
  <c r="M17" i="104"/>
  <c r="S17" i="104"/>
  <c r="Q12" i="104"/>
  <c r="M34" i="104"/>
  <c r="S34" i="104"/>
  <c r="S15" i="104"/>
  <c r="O15" i="104"/>
  <c r="O35" i="104"/>
  <c r="P35" i="217"/>
  <c r="F21" i="217"/>
  <c r="R35" i="217"/>
  <c r="N19" i="217"/>
  <c r="H14" i="217"/>
  <c r="P19" i="217"/>
  <c r="J31" i="217"/>
  <c r="R17" i="217"/>
  <c r="N31" i="217"/>
  <c r="H21" i="217"/>
  <c r="L14" i="217"/>
  <c r="R14" i="217"/>
  <c r="L31" i="217"/>
  <c r="J35" i="217"/>
  <c r="T17" i="217"/>
  <c r="F14" i="217"/>
  <c r="P13" i="217"/>
  <c r="L19" i="217"/>
  <c r="L35" i="217"/>
  <c r="F31" i="217"/>
  <c r="P37" i="217"/>
  <c r="T34" i="217"/>
  <c r="H15" i="217"/>
  <c r="J22" i="217"/>
  <c r="P34" i="217"/>
  <c r="J21" i="217"/>
  <c r="H12" i="217"/>
  <c r="J18" i="217"/>
  <c r="J16" i="217"/>
  <c r="N16" i="217"/>
  <c r="J30" i="217"/>
  <c r="T22" i="217"/>
  <c r="N21" i="217"/>
  <c r="T16" i="217"/>
  <c r="J14" i="217"/>
  <c r="T12" i="217"/>
  <c r="F11" i="217"/>
  <c r="F17" i="217"/>
  <c r="P31" i="217"/>
  <c r="H31" i="217"/>
  <c r="H37" i="217"/>
  <c r="R33" i="217"/>
  <c r="F15" i="217"/>
  <c r="P22" i="217"/>
  <c r="S38" i="217"/>
  <c r="R38" i="217"/>
  <c r="J37" i="217"/>
  <c r="N37" i="217"/>
  <c r="N34" i="217"/>
  <c r="F25" i="217"/>
  <c r="H25" i="217"/>
  <c r="L21" i="217"/>
  <c r="P18" i="217"/>
  <c r="F18" i="217"/>
  <c r="P15" i="217"/>
  <c r="J15" i="217"/>
  <c r="J36" i="217"/>
  <c r="T32" i="217"/>
  <c r="N18" i="217"/>
  <c r="P21" i="217"/>
  <c r="N25" i="217"/>
  <c r="N29" i="217"/>
  <c r="L18" i="217"/>
  <c r="P33" i="217"/>
  <c r="R25" i="217"/>
  <c r="T25" i="217"/>
  <c r="R15" i="217"/>
  <c r="N11" i="217"/>
  <c r="L25" i="217"/>
  <c r="T21" i="217"/>
  <c r="R19" i="217"/>
  <c r="R18" i="217"/>
  <c r="H18" i="217"/>
  <c r="T15" i="217"/>
  <c r="H16" i="217"/>
  <c r="L15" i="217"/>
  <c r="R22" i="217"/>
  <c r="H22" i="217"/>
  <c r="L11" i="217"/>
  <c r="N35" i="217"/>
  <c r="F35" i="217"/>
  <c r="F37" i="217"/>
  <c r="H33" i="217"/>
  <c r="L37" i="217"/>
  <c r="N33" i="217"/>
  <c r="R37" i="217"/>
  <c r="T36" i="217"/>
  <c r="L13" i="217"/>
  <c r="L20" i="217"/>
  <c r="P23" i="217"/>
  <c r="L23" i="217"/>
  <c r="H30" i="217"/>
  <c r="P12" i="217"/>
  <c r="F16" i="217"/>
  <c r="T13" i="217"/>
  <c r="P25" i="217"/>
  <c r="T14" i="217"/>
  <c r="J19" i="217"/>
  <c r="F26" i="217"/>
  <c r="H19" i="217"/>
  <c r="L24" i="217"/>
  <c r="R30" i="217"/>
  <c r="F27" i="217"/>
  <c r="H24" i="217"/>
  <c r="N22" i="217"/>
  <c r="J13" i="217"/>
  <c r="H34" i="217"/>
  <c r="H35" i="217"/>
  <c r="R31" i="217"/>
  <c r="F33" i="217"/>
  <c r="H36" i="217"/>
  <c r="J33" i="217"/>
  <c r="L33" i="217"/>
  <c r="N32" i="217"/>
  <c r="P32" i="217"/>
  <c r="P30" i="217"/>
  <c r="J38" i="217"/>
  <c r="N38" i="217"/>
  <c r="T29" i="217"/>
  <c r="J17" i="217"/>
  <c r="R13" i="217"/>
  <c r="J27" i="217"/>
  <c r="N20" i="217"/>
  <c r="P20" i="217"/>
  <c r="R23" i="217"/>
  <c r="L27" i="217"/>
  <c r="R24" i="217"/>
  <c r="N30" i="217"/>
  <c r="F30" i="217"/>
  <c r="P29" i="217"/>
  <c r="T27" i="217"/>
  <c r="N26" i="217"/>
  <c r="F24" i="217"/>
  <c r="F20" i="217"/>
  <c r="L17" i="217"/>
  <c r="P14" i="217"/>
  <c r="R11" i="217"/>
  <c r="J11" i="217"/>
  <c r="J20" i="217"/>
  <c r="H27" i="217"/>
  <c r="R34" i="217"/>
  <c r="H32" i="217"/>
  <c r="L34" i="217"/>
  <c r="N36" i="217"/>
  <c r="P36" i="217"/>
  <c r="R20" i="217"/>
  <c r="L26" i="217"/>
  <c r="F23" i="217"/>
  <c r="P26" i="217"/>
  <c r="H20" i="217"/>
  <c r="F13" i="217"/>
  <c r="R26" i="217"/>
  <c r="R29" i="217"/>
  <c r="L29" i="217"/>
  <c r="N17" i="217"/>
  <c r="F29" i="217"/>
  <c r="N13" i="217"/>
  <c r="J26" i="217"/>
  <c r="H26" i="217"/>
  <c r="J23" i="217"/>
  <c r="P24" i="217"/>
  <c r="T30" i="217"/>
  <c r="H29" i="217"/>
  <c r="T23" i="217"/>
  <c r="P11" i="217"/>
  <c r="H11" i="217"/>
  <c r="F34" i="217"/>
  <c r="F36" i="217"/>
  <c r="P26" i="76"/>
  <c r="P30" i="76"/>
  <c r="J18" i="76"/>
  <c r="T14" i="76"/>
  <c r="P11" i="76"/>
  <c r="T18" i="76"/>
  <c r="R14" i="76"/>
  <c r="T11" i="76"/>
  <c r="R18" i="76"/>
  <c r="L14" i="76"/>
  <c r="H11" i="76"/>
  <c r="J11" i="76"/>
  <c r="H22" i="76"/>
  <c r="L27" i="76"/>
  <c r="L18" i="76"/>
  <c r="J14" i="76"/>
  <c r="F19" i="76"/>
  <c r="N16" i="76"/>
  <c r="R12" i="76"/>
  <c r="N27" i="76"/>
  <c r="J12" i="76"/>
  <c r="L35" i="76"/>
  <c r="J27" i="76"/>
  <c r="L24" i="76"/>
  <c r="H27" i="76"/>
  <c r="R24" i="76"/>
  <c r="P28" i="76"/>
  <c r="T27" i="76"/>
  <c r="N24" i="76"/>
  <c r="T21" i="76"/>
  <c r="L21" i="76"/>
  <c r="L20" i="76"/>
  <c r="P18" i="76"/>
  <c r="H18" i="76"/>
  <c r="R17" i="76"/>
  <c r="P14" i="76"/>
  <c r="H14" i="76"/>
  <c r="F24" i="76"/>
  <c r="H19" i="76"/>
  <c r="H36" i="76"/>
  <c r="F36" i="76"/>
  <c r="R36" i="76"/>
  <c r="P27" i="76"/>
  <c r="T20" i="76"/>
  <c r="F17" i="76"/>
  <c r="R27" i="76"/>
  <c r="N28" i="76"/>
  <c r="H24" i="76"/>
  <c r="R21" i="76"/>
  <c r="N18" i="76"/>
  <c r="N14" i="76"/>
  <c r="N13" i="76"/>
  <c r="N33" i="76"/>
  <c r="H16" i="76"/>
  <c r="J37" i="76"/>
  <c r="T33" i="76"/>
  <c r="N22" i="76"/>
  <c r="J26" i="76"/>
  <c r="F33" i="76"/>
  <c r="H33" i="76"/>
  <c r="L33" i="76"/>
  <c r="T37" i="76"/>
  <c r="L19" i="76"/>
  <c r="L15" i="76"/>
  <c r="P15" i="76"/>
  <c r="J16" i="76"/>
  <c r="F16" i="76"/>
  <c r="R22" i="76"/>
  <c r="P16" i="76"/>
  <c r="L30" i="76"/>
  <c r="P29" i="76"/>
  <c r="H26" i="76"/>
  <c r="N11" i="76"/>
  <c r="F11" i="76"/>
  <c r="L23" i="76"/>
  <c r="T22" i="76"/>
  <c r="R26" i="76"/>
  <c r="L11" i="76"/>
  <c r="H37" i="76"/>
  <c r="L36" i="76"/>
  <c r="N37" i="76"/>
  <c r="P33" i="76"/>
  <c r="T23" i="76"/>
  <c r="J23" i="76"/>
  <c r="R23" i="76"/>
  <c r="T30" i="76"/>
  <c r="H23" i="76"/>
  <c r="J30" i="76"/>
  <c r="R20" i="76"/>
  <c r="J20" i="76"/>
  <c r="P17" i="76"/>
  <c r="L13" i="76"/>
  <c r="F35" i="76"/>
  <c r="H35" i="76"/>
  <c r="J36" i="76"/>
  <c r="N36" i="76"/>
  <c r="P37" i="76"/>
  <c r="R37" i="76"/>
  <c r="T35" i="76"/>
  <c r="P36" i="76"/>
  <c r="T34" i="76"/>
  <c r="R31" i="76"/>
  <c r="P23" i="76"/>
  <c r="H17" i="76"/>
  <c r="R30" i="76"/>
  <c r="L17" i="76"/>
  <c r="H30" i="76"/>
  <c r="P20" i="76"/>
  <c r="H20" i="76"/>
  <c r="N17" i="76"/>
  <c r="F13" i="76"/>
  <c r="N30" i="76"/>
  <c r="S38" i="76"/>
  <c r="J35" i="76"/>
  <c r="J32" i="76"/>
  <c r="N35" i="76"/>
  <c r="P35" i="76"/>
  <c r="J17" i="76"/>
  <c r="F23" i="76"/>
  <c r="N20" i="76"/>
  <c r="T13" i="76"/>
  <c r="F37" i="76"/>
  <c r="R32" i="76"/>
  <c r="T19" i="76"/>
  <c r="R19" i="76"/>
  <c r="F29" i="76"/>
  <c r="P22" i="76"/>
  <c r="R29" i="76"/>
  <c r="L16" i="76"/>
  <c r="N29" i="76"/>
  <c r="N26" i="76"/>
  <c r="F26" i="76"/>
  <c r="T25" i="76"/>
  <c r="L25" i="76"/>
  <c r="R13" i="76"/>
  <c r="J13" i="76"/>
  <c r="N12" i="76"/>
  <c r="F12" i="76"/>
  <c r="J19" i="76"/>
  <c r="J34" i="76"/>
  <c r="R34" i="76"/>
  <c r="R15" i="76"/>
  <c r="L28" i="76"/>
  <c r="R28" i="76"/>
  <c r="F28" i="76"/>
  <c r="N25" i="76"/>
  <c r="F25" i="76"/>
  <c r="P12" i="76"/>
  <c r="H12" i="76"/>
  <c r="J28" i="76"/>
  <c r="F32" i="76"/>
  <c r="L32" i="76"/>
  <c r="N32" i="76"/>
  <c r="T32" i="76"/>
  <c r="P19" i="76"/>
  <c r="J15" i="76"/>
  <c r="J22" i="76"/>
  <c r="L22" i="76"/>
  <c r="R16" i="76"/>
  <c r="T28" i="76"/>
  <c r="F15" i="76"/>
  <c r="T26" i="76"/>
  <c r="R25" i="76"/>
  <c r="P13" i="76"/>
  <c r="T12" i="76"/>
  <c r="T15" i="76"/>
  <c r="H32" i="76"/>
  <c r="F34" i="76"/>
  <c r="H31" i="76"/>
  <c r="J33" i="76"/>
  <c r="L34" i="76"/>
  <c r="T26" i="2"/>
  <c r="P38" i="2"/>
  <c r="T17" i="2"/>
  <c r="T19" i="2"/>
  <c r="L38" i="2"/>
  <c r="T29" i="2"/>
  <c r="T11" i="2"/>
  <c r="T35" i="2"/>
  <c r="T31" i="2"/>
  <c r="T37" i="2"/>
  <c r="T34" i="2"/>
  <c r="T30" i="2"/>
  <c r="T27" i="2"/>
  <c r="T20" i="2"/>
  <c r="T14" i="2"/>
  <c r="T13" i="2"/>
  <c r="T22" i="2"/>
  <c r="T21" i="2"/>
  <c r="S38" i="2"/>
  <c r="T12" i="2"/>
  <c r="T15" i="2"/>
  <c r="T24" i="2"/>
  <c r="R38" i="2"/>
  <c r="T25" i="2"/>
  <c r="T33" i="2"/>
  <c r="T28" i="2"/>
  <c r="T23" i="2"/>
  <c r="T18" i="2"/>
  <c r="T16" i="2"/>
  <c r="H38" i="2"/>
  <c r="Q38" i="2"/>
  <c r="I39" i="1"/>
  <c r="H40" i="1"/>
  <c r="D78" i="230"/>
  <c r="L31" i="1"/>
  <c r="L15" i="1"/>
  <c r="L16" i="1"/>
  <c r="L35" i="1"/>
  <c r="L36" i="1"/>
  <c r="L27" i="1"/>
  <c r="L28" i="1"/>
  <c r="L32" i="1"/>
  <c r="D13" i="2"/>
  <c r="J39" i="1"/>
  <c r="E77" i="230"/>
  <c r="L19" i="1"/>
  <c r="L20" i="1"/>
  <c r="L12" i="1"/>
  <c r="F40" i="126"/>
  <c r="D20" i="2"/>
  <c r="D16" i="2"/>
  <c r="D38" i="2" s="1"/>
  <c r="L25" i="1"/>
  <c r="L29" i="1"/>
  <c r="D40" i="126"/>
  <c r="C95" i="230"/>
  <c r="C19" i="206"/>
  <c r="D19" i="206"/>
  <c r="E69" i="230"/>
  <c r="M40" i="126"/>
  <c r="E97" i="230"/>
  <c r="D98" i="230"/>
  <c r="O39" i="126"/>
  <c r="E98" i="230"/>
  <c r="G40" i="126"/>
  <c r="C99" i="230"/>
  <c r="T38" i="217"/>
  <c r="E91" i="230"/>
  <c r="H38" i="217"/>
  <c r="L38" i="217"/>
  <c r="F38" i="217"/>
  <c r="P38" i="217"/>
  <c r="R38" i="76"/>
  <c r="J38" i="76"/>
  <c r="F38" i="76"/>
  <c r="T38" i="76"/>
  <c r="E90" i="230"/>
  <c r="L38" i="76"/>
  <c r="N38" i="76"/>
  <c r="P38" i="76"/>
  <c r="H38" i="76"/>
  <c r="T38" i="2"/>
  <c r="T39" i="2" s="1"/>
  <c r="D80" i="230" s="1"/>
  <c r="D79" i="230"/>
  <c r="L40" i="126"/>
  <c r="E95" i="230"/>
  <c r="N40" i="126"/>
  <c r="O40" i="126"/>
  <c r="E99" i="230"/>
  <c r="O35" i="183"/>
  <c r="O31" i="183"/>
  <c r="O27" i="183"/>
  <c r="O23" i="183"/>
  <c r="O19" i="183"/>
  <c r="O15" i="183"/>
  <c r="H20" i="181"/>
  <c r="E42" i="230"/>
  <c r="I20" i="181"/>
  <c r="E43" i="230"/>
  <c r="G20" i="181"/>
  <c r="E41" i="230"/>
  <c r="J40" i="7"/>
  <c r="C113" i="230"/>
  <c r="I40" i="7"/>
  <c r="L40" i="7"/>
  <c r="E113" i="230"/>
  <c r="K40" i="7"/>
  <c r="D113" i="230"/>
  <c r="AC39" i="208"/>
  <c r="AD39" i="208"/>
  <c r="E109" i="230"/>
  <c r="W39" i="208"/>
  <c r="X39" i="208"/>
  <c r="E108" i="230"/>
  <c r="Q39" i="208"/>
  <c r="R39" i="208"/>
  <c r="R12" i="208"/>
  <c r="K39" i="208"/>
  <c r="L39" i="208"/>
  <c r="W40" i="207"/>
  <c r="X40" i="207"/>
  <c r="K40" i="207"/>
  <c r="L40" i="207"/>
  <c r="X38" i="183"/>
  <c r="O38" i="183"/>
  <c r="E120" i="230"/>
  <c r="L34" i="1"/>
  <c r="N39" i="172"/>
  <c r="M20" i="223"/>
  <c r="E140" i="230"/>
  <c r="H21" i="223"/>
  <c r="L21" i="223"/>
  <c r="K21" i="223"/>
  <c r="D38" i="219"/>
  <c r="E38" i="219"/>
  <c r="C13" i="235"/>
  <c r="C43" i="235"/>
  <c r="D27" i="235"/>
  <c r="D38" i="235"/>
  <c r="D41" i="235"/>
  <c r="D34" i="235"/>
  <c r="D13" i="235"/>
  <c r="M14" i="104"/>
  <c r="S14" i="104"/>
  <c r="M20" i="104"/>
  <c r="S20" i="104"/>
  <c r="M22" i="104"/>
  <c r="S22" i="104"/>
  <c r="M32" i="104"/>
  <c r="S32" i="104"/>
  <c r="L39" i="104"/>
  <c r="Q39" i="104"/>
  <c r="D100" i="230"/>
  <c r="M37" i="104"/>
  <c r="M39" i="104" s="1"/>
  <c r="S39" i="104" s="1"/>
  <c r="E100" i="230" s="1"/>
  <c r="S37" i="104"/>
  <c r="Q18" i="104"/>
  <c r="Q16" i="104"/>
  <c r="Z11" i="167"/>
  <c r="AA11" i="167"/>
  <c r="X39" i="167"/>
  <c r="Z22" i="167"/>
  <c r="AA22" i="167"/>
  <c r="Z16" i="167"/>
  <c r="AA16" i="167"/>
  <c r="W21" i="167"/>
  <c r="Z36" i="167"/>
  <c r="AA36" i="167"/>
  <c r="Z37" i="167"/>
  <c r="AA37" i="167"/>
  <c r="Z39" i="167"/>
  <c r="Z20" i="167"/>
  <c r="AA20" i="167"/>
  <c r="O36" i="167"/>
  <c r="Y39" i="167"/>
  <c r="D134" i="230"/>
  <c r="N39" i="167"/>
  <c r="Z33" i="167"/>
  <c r="AA33" i="167"/>
  <c r="O15" i="167"/>
  <c r="Z12" i="167"/>
  <c r="AA12" i="167"/>
  <c r="Z27" i="167"/>
  <c r="AA27" i="167"/>
  <c r="Z28" i="167"/>
  <c r="AA28" i="167"/>
  <c r="O13" i="167"/>
  <c r="W39" i="167"/>
  <c r="C134" i="230"/>
  <c r="W20" i="167"/>
  <c r="O30" i="167"/>
  <c r="O26" i="167"/>
  <c r="O17" i="167"/>
  <c r="O16" i="167"/>
  <c r="Z35" i="167"/>
  <c r="AA35" i="167"/>
  <c r="K39" i="167"/>
  <c r="C132" i="230"/>
  <c r="Z24" i="167"/>
  <c r="AA24" i="167"/>
  <c r="O29" i="167"/>
  <c r="O25" i="167"/>
  <c r="O14" i="167"/>
  <c r="Z31" i="167"/>
  <c r="I39" i="167"/>
  <c r="U30" i="167"/>
  <c r="AA13" i="167"/>
  <c r="AA34" i="167"/>
  <c r="S39" i="167"/>
  <c r="D133" i="230"/>
  <c r="AA15" i="167"/>
  <c r="AA30" i="167"/>
  <c r="U13" i="167"/>
  <c r="U14" i="167"/>
  <c r="U31" i="167"/>
  <c r="U26" i="167"/>
  <c r="AA26" i="167"/>
  <c r="AA23" i="167"/>
  <c r="U23" i="167"/>
  <c r="U22" i="167"/>
  <c r="AA31" i="167"/>
  <c r="O12" i="167"/>
  <c r="F30" i="119"/>
  <c r="H23" i="119"/>
  <c r="F19" i="119"/>
  <c r="F31" i="119"/>
  <c r="H28" i="119"/>
  <c r="F25" i="119"/>
  <c r="F15" i="119"/>
  <c r="H12" i="119"/>
  <c r="F22" i="119"/>
  <c r="F12" i="119"/>
  <c r="F34" i="119"/>
  <c r="H36" i="119"/>
  <c r="H35" i="119"/>
  <c r="D30" i="236"/>
  <c r="U39" i="167"/>
  <c r="E133" i="230"/>
  <c r="AC39" i="167"/>
  <c r="E135" i="230"/>
  <c r="AA39" i="167"/>
  <c r="E134" i="230"/>
  <c r="D26" i="236"/>
  <c r="F28" i="51"/>
  <c r="E14" i="230"/>
  <c r="K40" i="169"/>
  <c r="D144" i="230"/>
  <c r="D10" i="230"/>
  <c r="C12" i="137"/>
  <c r="C37" i="230"/>
  <c r="E11" i="137"/>
  <c r="K39" i="1"/>
  <c r="E71" i="230" l="1"/>
  <c r="D45" i="235"/>
  <c r="E72" i="230" s="1"/>
  <c r="C46" i="235"/>
  <c r="E73" i="230" s="1"/>
  <c r="L39" i="1"/>
  <c r="K40" i="1" s="1"/>
  <c r="E78" i="230" s="1"/>
  <c r="L23" i="207"/>
  <c r="X23" i="207"/>
  <c r="J40" i="207"/>
  <c r="V40" i="207"/>
  <c r="L30" i="207"/>
  <c r="X30" i="207"/>
  <c r="L14" i="207"/>
  <c r="X14" i="207"/>
  <c r="AD15" i="208"/>
  <c r="L15" i="208"/>
  <c r="L18" i="208"/>
  <c r="R18" i="208"/>
  <c r="X18" i="208"/>
  <c r="AD16" i="208"/>
  <c r="L16" i="208"/>
  <c r="R16" i="208"/>
  <c r="X16" i="208"/>
  <c r="AD31" i="208"/>
  <c r="L31" i="208"/>
  <c r="R31" i="208"/>
  <c r="X31" i="208"/>
  <c r="AD21" i="208"/>
  <c r="L21" i="208"/>
  <c r="R21" i="208"/>
  <c r="X21" i="208"/>
  <c r="T39" i="208"/>
  <c r="C108" i="230" s="1"/>
  <c r="Z39" i="208"/>
  <c r="C109" i="230" s="1"/>
  <c r="AD25" i="208"/>
  <c r="L25" i="208"/>
  <c r="R25" i="208"/>
  <c r="X25" i="208"/>
  <c r="AD26" i="208"/>
  <c r="L26" i="208"/>
  <c r="AD30" i="208"/>
  <c r="R30" i="208"/>
  <c r="X30" i="208"/>
  <c r="AD14" i="208"/>
  <c r="X14" i="208"/>
  <c r="L12" i="208"/>
  <c r="X12" i="208"/>
  <c r="AD28" i="208"/>
  <c r="L28" i="208"/>
  <c r="R28" i="208"/>
  <c r="X28" i="208"/>
  <c r="AB39" i="208"/>
  <c r="D109" i="230" s="1"/>
  <c r="V39" i="208"/>
  <c r="D108" i="230" s="1"/>
  <c r="AD17" i="208"/>
  <c r="L17" i="208"/>
  <c r="AD24" i="208"/>
  <c r="R24" i="208"/>
  <c r="X24" i="208"/>
  <c r="L27" i="208"/>
  <c r="X27" i="208"/>
  <c r="L13" i="208"/>
  <c r="X13" i="208"/>
  <c r="L17" i="207"/>
  <c r="X17" i="207"/>
  <c r="AD23" i="208"/>
  <c r="R23" i="208"/>
  <c r="X23" i="208"/>
  <c r="AD29" i="208"/>
  <c r="R29" i="208"/>
  <c r="AD20" i="208"/>
  <c r="L20" i="208"/>
  <c r="D20" i="236"/>
  <c r="K39" i="104"/>
  <c r="O39" i="104" s="1"/>
  <c r="C100" i="230" s="1"/>
  <c r="J39" i="104"/>
  <c r="Q38" i="92"/>
  <c r="R38" i="92" s="1"/>
  <c r="E102" i="230" s="1"/>
  <c r="Y38" i="175"/>
  <c r="Z38" i="175" s="1"/>
  <c r="K39" i="108"/>
  <c r="F39" i="167"/>
  <c r="O39" i="167" s="1"/>
  <c r="E132" i="230" s="1"/>
  <c r="G41" i="130"/>
  <c r="G42" i="130" s="1"/>
  <c r="E137" i="230" s="1"/>
  <c r="E20" i="223"/>
  <c r="F38" i="169"/>
  <c r="F38" i="212"/>
  <c r="G38" i="213"/>
  <c r="P38" i="213"/>
  <c r="S38" i="213" s="1"/>
  <c r="E176" i="230" s="1"/>
  <c r="I40" i="119"/>
  <c r="X34" i="208"/>
  <c r="AD34" i="208"/>
  <c r="T125" i="24"/>
  <c r="T126" i="24" s="1"/>
  <c r="K125" i="24"/>
  <c r="K126" i="24" s="1"/>
  <c r="K10" i="137"/>
  <c r="J10" i="181"/>
  <c r="I10" i="181"/>
  <c r="H10" i="181"/>
  <c r="J11" i="181"/>
  <c r="I11" i="181"/>
  <c r="H11" i="181"/>
  <c r="D12" i="181"/>
  <c r="O13" i="180"/>
  <c r="H13" i="181"/>
  <c r="J13" i="181"/>
  <c r="D14" i="181"/>
  <c r="O15" i="180"/>
  <c r="J15" i="181"/>
  <c r="I15" i="181"/>
  <c r="H15" i="181"/>
  <c r="D17" i="181"/>
  <c r="O18" i="180"/>
  <c r="D18" i="181"/>
  <c r="O19" i="180"/>
  <c r="J19" i="181"/>
  <c r="I19" i="181"/>
  <c r="H19" i="181"/>
  <c r="O10" i="180"/>
  <c r="O11" i="180"/>
  <c r="O14" i="180"/>
  <c r="O17" i="180"/>
  <c r="Q125" i="24"/>
  <c r="Q126" i="24" s="1"/>
  <c r="H125" i="24"/>
  <c r="H126" i="24" s="1"/>
  <c r="N125" i="24"/>
  <c r="N126" i="24" s="1"/>
  <c r="N13" i="141"/>
  <c r="N17" i="141"/>
  <c r="N21" i="141"/>
  <c r="N25" i="141"/>
  <c r="N29" i="141"/>
  <c r="N33" i="141"/>
  <c r="N37" i="141"/>
  <c r="G125" i="24"/>
  <c r="F34" i="176"/>
  <c r="H34" i="176"/>
  <c r="J34" i="176"/>
  <c r="H112" i="137"/>
  <c r="H10" i="137" s="1"/>
  <c r="H12" i="137" s="1"/>
  <c r="E38" i="230" s="1"/>
  <c r="C125" i="28"/>
  <c r="K125" i="28"/>
  <c r="K126" i="28" s="1"/>
  <c r="J125" i="28"/>
  <c r="I125" i="28"/>
  <c r="H125" i="28"/>
  <c r="H126" i="28" s="1"/>
  <c r="G125" i="28"/>
  <c r="F125" i="28"/>
  <c r="E125" i="28"/>
  <c r="E126" i="28" s="1"/>
  <c r="D125" i="28"/>
  <c r="E141" i="137"/>
  <c r="E10" i="137" s="1"/>
  <c r="E12" i="137" s="1"/>
  <c r="E37" i="230" s="1"/>
  <c r="C125" i="163"/>
  <c r="N125" i="163"/>
  <c r="N126" i="163" s="1"/>
  <c r="M125" i="163"/>
  <c r="L125" i="163"/>
  <c r="K125" i="163"/>
  <c r="K126" i="163" s="1"/>
  <c r="J125" i="163"/>
  <c r="I125" i="163"/>
  <c r="H125" i="163"/>
  <c r="H126" i="163" s="1"/>
  <c r="G125" i="163"/>
  <c r="F125" i="163"/>
  <c r="E125" i="163"/>
  <c r="E126" i="163" s="1"/>
  <c r="D125" i="163"/>
  <c r="D18" i="236"/>
  <c r="J18" i="181" l="1"/>
  <c r="I18" i="181"/>
  <c r="H18" i="181"/>
  <c r="J17" i="181"/>
  <c r="I17" i="181"/>
  <c r="H17" i="181"/>
  <c r="J14" i="181"/>
  <c r="I14" i="181"/>
  <c r="H14" i="181"/>
  <c r="J12" i="181"/>
  <c r="I12" i="181"/>
  <c r="H12" i="181"/>
  <c r="F40" i="119"/>
  <c r="I45" i="119"/>
  <c r="E130" i="230" s="1"/>
  <c r="I43" i="119"/>
  <c r="E129" i="230" s="1"/>
  <c r="H40" i="119"/>
  <c r="L38" i="212"/>
  <c r="E172" i="230" s="1"/>
  <c r="F39" i="212"/>
  <c r="E171" i="230" s="1"/>
  <c r="F17" i="223"/>
  <c r="F14" i="223"/>
  <c r="F11" i="223"/>
  <c r="J14" i="223"/>
  <c r="F15" i="223"/>
  <c r="J12" i="223"/>
  <c r="F13" i="223"/>
  <c r="F18" i="223"/>
  <c r="J10" i="223"/>
  <c r="J16" i="223"/>
  <c r="J18" i="223"/>
  <c r="J11" i="223"/>
  <c r="D21" i="223"/>
  <c r="F19" i="223"/>
  <c r="E139" i="230"/>
  <c r="J13" i="223"/>
  <c r="J17" i="223"/>
  <c r="J19" i="223"/>
  <c r="F10" i="223"/>
  <c r="C21" i="223"/>
  <c r="F16" i="223"/>
  <c r="F12" i="223"/>
  <c r="J15" i="223"/>
  <c r="C22" i="236"/>
  <c r="D22" i="236" s="1"/>
  <c r="L39" i="108"/>
  <c r="E124" i="230" s="1"/>
</calcChain>
</file>

<file path=xl/comments1.xml><?xml version="1.0" encoding="utf-8"?>
<comments xmlns="http://schemas.openxmlformats.org/spreadsheetml/2006/main">
  <authors>
    <author>user</author>
  </authors>
  <commentList>
    <comment ref="F5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isi nama kabupaten atau kota</t>
        </r>
      </text>
    </comment>
    <comment ref="F6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isi tahun data profil 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E23" authorId="0" shapeId="0">
      <text>
        <r>
          <rPr>
            <b/>
            <sz val="20"/>
            <color indexed="81"/>
            <rFont val="Tahoma"/>
            <family val="2"/>
          </rPr>
          <t>User:</t>
        </r>
        <r>
          <rPr>
            <sz val="20"/>
            <color indexed="81"/>
            <rFont val="Tahoma"/>
            <family val="2"/>
          </rPr>
          <t xml:space="preserve">
Yang 5 keluarahan</t>
        </r>
      </text>
    </comment>
  </commentList>
</comments>
</file>

<file path=xl/comments3.xml><?xml version="1.0" encoding="utf-8"?>
<comments xmlns="http://schemas.openxmlformats.org/spreadsheetml/2006/main">
  <authors>
    <author>Darno</author>
  </authors>
  <commentList>
    <comment ref="D7" authorId="0" shapeId="0">
      <text>
        <r>
          <rPr>
            <b/>
            <sz val="9"/>
            <color indexed="81"/>
            <rFont val="Tahoma"/>
            <family val="2"/>
          </rPr>
          <t xml:space="preserve">Ket :
Usulan Kesga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D41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Diisi jumlah terduga tuberkulosis</t>
        </r>
      </text>
    </comment>
    <comment ref="I44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isi perkiraan jumlah insiden tuberkulosis</t>
        </r>
      </text>
    </comment>
  </commentList>
</comments>
</file>

<file path=xl/comments5.xml><?xml version="1.0" encoding="utf-8"?>
<comments xmlns="http://schemas.openxmlformats.org/spreadsheetml/2006/main">
  <authors>
    <author>user</author>
  </authors>
  <commentList>
    <comment ref="D40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isi prevalensi pneumonia balita (%)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F18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jumlah estimasi orang dengan risiko terinfeksi HIV</t>
        </r>
      </text>
    </comment>
    <comment ref="F19" authorId="0" shape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input  jumlah org dgn risiko terinfeksi HIV mendapat pelayanan deteksi dini HIV sesuai standar</t>
        </r>
      </text>
    </comment>
  </commentList>
</comments>
</file>

<file path=xl/sharedStrings.xml><?xml version="1.0" encoding="utf-8"?>
<sst xmlns="http://schemas.openxmlformats.org/spreadsheetml/2006/main" count="3935" uniqueCount="1446">
  <si>
    <t>ANGKA PREVALENSI PER 10.000 PENDUDUK</t>
  </si>
  <si>
    <t>CACAT TINGKAT 2</t>
  </si>
  <si>
    <t>TABEL 30</t>
  </si>
  <si>
    <t>TABEL 64</t>
  </si>
  <si>
    <t>TABEL 67</t>
  </si>
  <si>
    <t>TABEL 68</t>
  </si>
  <si>
    <t>- Angka Kematian Ibu (dilaporkan) tersebut di atas belum bisa menggambarkan AKI yang sebenarnya di populasi</t>
  </si>
  <si>
    <t>TABEL  14</t>
  </si>
  <si>
    <t>KUSTA (PB)</t>
  </si>
  <si>
    <t>KUSTA (MB)</t>
  </si>
  <si>
    <t>S</t>
  </si>
  <si>
    <t>LAKI - LAKI</t>
  </si>
  <si>
    <t>LAKI - LAKI + PEREMPUAN</t>
  </si>
  <si>
    <t>ANAK BALITA</t>
  </si>
  <si>
    <t>L + P</t>
  </si>
  <si>
    <t>L  + P</t>
  </si>
  <si>
    <t>CFR</t>
  </si>
  <si>
    <t>TABEL 10</t>
  </si>
  <si>
    <t>JUMLAH KASUS</t>
  </si>
  <si>
    <t>MOP</t>
  </si>
  <si>
    <t>MOW</t>
  </si>
  <si>
    <t xml:space="preserve">KONDOM </t>
  </si>
  <si>
    <t>APOTEK</t>
  </si>
  <si>
    <t>PRAKTIK DOKTER BERSAMA</t>
  </si>
  <si>
    <t>KASUS BARU</t>
  </si>
  <si>
    <t>MEMPUNYAI KEMAMPUAN YAN. GADAR LEVEL I</t>
  </si>
  <si>
    <t xml:space="preserve">MENINGGAL </t>
  </si>
  <si>
    <t>L</t>
  </si>
  <si>
    <t>P</t>
  </si>
  <si>
    <t>L+P</t>
  </si>
  <si>
    <t>JUMLAH KELAHIRAN</t>
  </si>
  <si>
    <t>HIDUP</t>
  </si>
  <si>
    <t>Ket:</t>
  </si>
  <si>
    <t>YANG TERSERANG</t>
  </si>
  <si>
    <r>
      <t>(</t>
    </r>
    <r>
      <rPr>
        <i/>
        <sz val="12"/>
        <rFont val="Arial"/>
        <family val="2"/>
      </rPr>
      <t>km</t>
    </r>
    <r>
      <rPr>
        <vertAlign val="superscript"/>
        <sz val="12"/>
        <rFont val="Arial"/>
        <family val="2"/>
      </rPr>
      <t>2</t>
    </r>
    <r>
      <rPr>
        <sz val="12"/>
        <rFont val="Arial"/>
        <family val="2"/>
      </rPr>
      <t>)</t>
    </r>
  </si>
  <si>
    <t>SUNTIK</t>
  </si>
  <si>
    <r>
      <t xml:space="preserve">Keterangan: </t>
    </r>
    <r>
      <rPr>
        <vertAlign val="superscript"/>
        <sz val="12"/>
        <rFont val="Arial"/>
        <family val="2"/>
      </rPr>
      <t/>
    </r>
  </si>
  <si>
    <t xml:space="preserve">TANGGA </t>
  </si>
  <si>
    <t>K1</t>
  </si>
  <si>
    <t>JUMLAH LAHIR HIDUP</t>
  </si>
  <si>
    <t>RFT PB</t>
  </si>
  <si>
    <t>APBN :</t>
  </si>
  <si>
    <t>TAHUN</t>
  </si>
  <si>
    <t>FASILITAS KESEHATAN</t>
  </si>
  <si>
    <t>PEMILIKAN/PENGELOLA</t>
  </si>
  <si>
    <t>TNI/POLRI</t>
  </si>
  <si>
    <t>BUMN</t>
  </si>
  <si>
    <t>SWASTA</t>
  </si>
  <si>
    <t>PUSKESMAS PEMBANTU</t>
  </si>
  <si>
    <t>PUSKESMAS KELILING</t>
  </si>
  <si>
    <t>RUMAH BERSALIN</t>
  </si>
  <si>
    <t>TOKO OBAT</t>
  </si>
  <si>
    <t>TABEL 62</t>
  </si>
  <si>
    <t>LAKI-LAKI + PEREMPUAN</t>
  </si>
  <si>
    <t>KELURAHAN</t>
  </si>
  <si>
    <t>MURID SD/MI DIPERIKSA</t>
  </si>
  <si>
    <t xml:space="preserve">DESA </t>
  </si>
  <si>
    <t>LUAS WILAYAH,  JUMLAH DESA/KELURAHAN, JUMLAH PENDUDUK, JUMLAH RUMAH TANGGA,</t>
  </si>
  <si>
    <t xml:space="preserve">TAHUN </t>
  </si>
  <si>
    <t>APBD PROVINSI</t>
  </si>
  <si>
    <t>TETANUS NEONATORUM</t>
  </si>
  <si>
    <t>% APBD KESEHATAN THD APBD KAB/KOTA</t>
  </si>
  <si>
    <t>ANGGARAN KESEHATAN PERKAPITA</t>
  </si>
  <si>
    <t>INDUSTRI OBAT TRADISIONAL</t>
  </si>
  <si>
    <t>PEM.PROV</t>
  </si>
  <si>
    <t>DIARE</t>
  </si>
  <si>
    <t>JUMLAH KASUS  PD3I</t>
  </si>
  <si>
    <t>DIFTERI</t>
  </si>
  <si>
    <t>PERTUSIS</t>
  </si>
  <si>
    <t>CAMPAK</t>
  </si>
  <si>
    <t>SARANA PENDIDIKAN</t>
  </si>
  <si>
    <t xml:space="preserve">                                                                                                                   TAHUN ……….</t>
  </si>
  <si>
    <t>JUMLAH KUNJUNGAN</t>
  </si>
  <si>
    <t>KUNJUNGAN GANGGUAN JIWA</t>
  </si>
  <si>
    <t>SARANA PELAYANAN KESEHATAN</t>
  </si>
  <si>
    <t>SUB JUMLAH I</t>
  </si>
  <si>
    <t>SUB JUMLAH II</t>
  </si>
  <si>
    <t>JUMLAH PENDUDUK KAB/KOTA</t>
  </si>
  <si>
    <t>CAKUPAN KUNJUNGAN (%)</t>
  </si>
  <si>
    <t>BCG</t>
  </si>
  <si>
    <t>MENDAPAT PERAWATAN</t>
  </si>
  <si>
    <t>JUMLAH SARANA</t>
  </si>
  <si>
    <t>UNIT TRANSFUSI DARAH</t>
  </si>
  <si>
    <t>KELOMPOK UMUR (TAHUN)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</si>
  <si>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</si>
  <si>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</si>
  <si>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</si>
  <si>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</si>
  <si>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</si>
  <si>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</si>
  <si>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</si>
  <si>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</si>
  <si>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</si>
  <si>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55 - 59</t>
  </si>
  <si>
    <t>60 - 64</t>
  </si>
  <si>
    <t>65 - 69</t>
  </si>
  <si>
    <t>70 - 74</t>
  </si>
  <si>
    <t>75+</t>
  </si>
  <si>
    <t>SARANA KESEHATAN</t>
  </si>
  <si>
    <t xml:space="preserve">KECAMATAN </t>
  </si>
  <si>
    <t>MATI</t>
  </si>
  <si>
    <t>JUMLAH BALITA</t>
  </si>
  <si>
    <t>RAWAT JALAN</t>
  </si>
  <si>
    <t>RAWAT INAP</t>
  </si>
  <si>
    <t>RUMAH SAKIT UMUM</t>
  </si>
  <si>
    <t>RUMAH SAKIT KHUSUS</t>
  </si>
  <si>
    <t>LAKI-LAKI</t>
  </si>
  <si>
    <t>PEREMPUAN</t>
  </si>
  <si>
    <t>50 - 54</t>
  </si>
  <si>
    <t>JUMLAH DESA/KEL</t>
  </si>
  <si>
    <t>DITANGANI &lt;24 JAM</t>
  </si>
  <si>
    <t>Rupiah</t>
  </si>
  <si>
    <t>ANGGARAN KESEHATAN BERSUMBER:</t>
  </si>
  <si>
    <t>PINJAMAN/HIBAH LUAR NEGERI (PHLN)</t>
  </si>
  <si>
    <t>PESERTA KB AKTIF</t>
  </si>
  <si>
    <t>TABEL 1</t>
  </si>
  <si>
    <t>TABEL 2</t>
  </si>
  <si>
    <t>TABEL 3</t>
  </si>
  <si>
    <t>TABEL 4</t>
  </si>
  <si>
    <t>TABEL 6</t>
  </si>
  <si>
    <t>TABEL 7</t>
  </si>
  <si>
    <t>LAKI-LAKI+PEREMPUAN</t>
  </si>
  <si>
    <t>TENAGA KEFARMASIAN</t>
  </si>
  <si>
    <t xml:space="preserve">JUMLAH </t>
  </si>
  <si>
    <t>JENIS KEJADIAN LUAR BIASA</t>
  </si>
  <si>
    <t>JUMLAH PENDUDUK TERANCAM</t>
  </si>
  <si>
    <t>JUMLAH PENDERITA</t>
  </si>
  <si>
    <t>JUMLAH KEMATIAN</t>
  </si>
  <si>
    <t>CFR (%)</t>
  </si>
  <si>
    <t>JUMLAH KEC</t>
  </si>
  <si>
    <t>SUMBER BIAYA</t>
  </si>
  <si>
    <t>APBD KAB/KOTA</t>
  </si>
  <si>
    <t>TOTAL APBD KAB/KOTA</t>
  </si>
  <si>
    <t>TOTAL ANGGARAN KESEHATAN</t>
  </si>
  <si>
    <t>ALOKASI ANGGARAN KESEHATAN</t>
  </si>
  <si>
    <t>JUMLAH       IBU HAMIL</t>
  </si>
  <si>
    <t>TUMPATAN GIGI TETAP</t>
  </si>
  <si>
    <t>PENCABUTAN GIGI TETAP</t>
  </si>
  <si>
    <t>JUMLAH (KAB/ KOTA)</t>
  </si>
  <si>
    <t>PERLU PERAWATAN</t>
  </si>
  <si>
    <t xml:space="preserve">% </t>
  </si>
  <si>
    <t>PIL</t>
  </si>
  <si>
    <t>RASIO JENIS KELAMIN</t>
  </si>
  <si>
    <t>DAN KEPADATAN PENDUDUK MENURUT KECAMATAN</t>
  </si>
  <si>
    <t>LUAS</t>
  </si>
  <si>
    <t>RATA-RATA</t>
  </si>
  <si>
    <t>KEPADATAN</t>
  </si>
  <si>
    <t>WILAYAH</t>
  </si>
  <si>
    <t>PENDUDUK</t>
  </si>
  <si>
    <t>JIWA/RUMAH</t>
  </si>
  <si>
    <t xml:space="preserve">LAKI-LAKI </t>
  </si>
  <si>
    <t xml:space="preserve"> PEREMPUAN </t>
  </si>
  <si>
    <t xml:space="preserve"> </t>
  </si>
  <si>
    <t>NO</t>
  </si>
  <si>
    <t>KECAMATAN</t>
  </si>
  <si>
    <t>JUMLAH BAYI</t>
  </si>
  <si>
    <t>PUSKESMAS</t>
  </si>
  <si>
    <t>JUMLAH (KAB/KOTA)</t>
  </si>
  <si>
    <t>IBU HAMIL</t>
  </si>
  <si>
    <t>Keterangan:</t>
  </si>
  <si>
    <t>MALARIA</t>
  </si>
  <si>
    <t>JUMLAH</t>
  </si>
  <si>
    <t>BBLR</t>
  </si>
  <si>
    <t>DITIMBANG</t>
  </si>
  <si>
    <t>%</t>
  </si>
  <si>
    <t>MENURUT KECAMATAN DAN PUSKESMAS</t>
  </si>
  <si>
    <t>PURNAMA</t>
  </si>
  <si>
    <t>MANDIRI</t>
  </si>
  <si>
    <t>PRATAMA</t>
  </si>
  <si>
    <t>MADYA</t>
  </si>
  <si>
    <t>JUMLAH PENDUDUK</t>
  </si>
  <si>
    <t xml:space="preserve">JUMLAH (KAB/KOTA) </t>
  </si>
  <si>
    <t>RUMAH</t>
  </si>
  <si>
    <t>JUMLAH PUS</t>
  </si>
  <si>
    <t>UNIT KERJA</t>
  </si>
  <si>
    <t>DOKTER UMUM</t>
  </si>
  <si>
    <t>RFT MB</t>
  </si>
  <si>
    <t>0 - 4</t>
  </si>
  <si>
    <t>HIDUP + MATI</t>
  </si>
  <si>
    <t>Keterangan : Angka Lahir Mati (dilaporkan) tersebut di atas belum tentu menggambarkan Angka Lahir Mati yang sebenarnya di populasi</t>
  </si>
  <si>
    <t>ANGKA KEMATIAN (DILAPORKAN)</t>
  </si>
  <si>
    <t>JUMLAH KEMATIAN IBU MENURUT KELOMPOK UMUR, KECAMATAN, DAN PUSKESMAS</t>
  </si>
  <si>
    <t>- Jumlah kematian ibu = jumlah kematian ibu hamil + jumlah kematian ibu bersalin + jumlah  kematian ibu nifas</t>
  </si>
  <si>
    <t>ANGKA KEMATIAN IBU (DILAPORKAN)</t>
  </si>
  <si>
    <t>PENEMUAN KASUS PNEUMONIA BALITA MENURUT JENIS KELAMIN, KECAMATAN, DAN PUSKESMAS</t>
  </si>
  <si>
    <t>H I V</t>
  </si>
  <si>
    <t>JUMLAH KEMATIAN AKIBAT AIDS</t>
  </si>
  <si>
    <t>MENINGGAL</t>
  </si>
  <si>
    <t>KESAKITAN DAN KEMATIAN AKIBAT MALARIA MENURUT JENIS KELAMIN, KECAMATAN, DAN PUSKESMAS</t>
  </si>
  <si>
    <t>CASE FATALITY RATE (%)</t>
  </si>
  <si>
    <t xml:space="preserve">BAYI BARU LAHIR DITIMBANG </t>
  </si>
  <si>
    <t>BALITA</t>
  </si>
  <si>
    <t>JUMLAH BALITA DITIMBANG MENURUT JENIS KELAMIN, KECAMATAN, DAN PUSKESMAS</t>
  </si>
  <si>
    <t>ATTACK RATE (%)</t>
  </si>
  <si>
    <t>MENURUT JENIS KELAMIN, KECAMATAN, DAN PUSKESMAS</t>
  </si>
  <si>
    <t>JUMLAH SD/MI</t>
  </si>
  <si>
    <t>JUMLAH SD/MI DGN SIKAT GIGI MASSAL</t>
  </si>
  <si>
    <t>JUMLAH SD/MI MENDAPAT YAN. GIGI</t>
  </si>
  <si>
    <t>TABEL  16</t>
  </si>
  <si>
    <t>PB + MB</t>
  </si>
  <si>
    <t>PENDERITA KUSTA</t>
  </si>
  <si>
    <t>TABEL 66</t>
  </si>
  <si>
    <r>
      <t xml:space="preserve">(sebutkan </t>
    </r>
    <r>
      <rPr>
        <i/>
        <sz val="12"/>
        <rFont val="Arial"/>
        <family val="2"/>
      </rPr>
      <t>project</t>
    </r>
    <r>
      <rPr>
        <sz val="12"/>
        <rFont val="Arial"/>
        <family val="2"/>
      </rPr>
      <t xml:space="preserve"> dan sumber dananya)</t>
    </r>
  </si>
  <si>
    <t>JUMLAH IBU HAMIL</t>
  </si>
  <si>
    <t>JUMLAH             TEMPAT TIDUR</t>
  </si>
  <si>
    <t>JUMLAH HARI PERAWATAN</t>
  </si>
  <si>
    <r>
      <t>NAMA RUMAH SAKIT</t>
    </r>
    <r>
      <rPr>
        <vertAlign val="superscript"/>
        <sz val="12"/>
        <rFont val="Arial"/>
        <family val="2"/>
      </rPr>
      <t>a</t>
    </r>
  </si>
  <si>
    <t>KABUPATEN/KOTA</t>
  </si>
  <si>
    <t>PASIEN KELUAR                (HIDUP + MATI)</t>
  </si>
  <si>
    <r>
      <t xml:space="preserve">PASIEN KELUAR MATI                 </t>
    </r>
    <r>
      <rPr>
        <sz val="11"/>
        <rFont val="Calibri"/>
        <family val="2"/>
      </rPr>
      <t>≥</t>
    </r>
    <r>
      <rPr>
        <sz val="8.8000000000000007"/>
        <rFont val="Arial"/>
        <family val="2"/>
      </rPr>
      <t xml:space="preserve"> </t>
    </r>
    <r>
      <rPr>
        <sz val="11"/>
        <rFont val="Arial"/>
        <family val="2"/>
      </rPr>
      <t>48 JAM DIRAWAT</t>
    </r>
  </si>
  <si>
    <t>INDIKATOR KINERJA PELAYANAN DI RUMAH SAKIT</t>
  </si>
  <si>
    <r>
      <rPr>
        <i/>
        <sz val="12"/>
        <rFont val="Arial"/>
        <family val="2"/>
      </rPr>
      <t>per km</t>
    </r>
    <r>
      <rPr>
        <vertAlign val="superscript"/>
        <sz val="12"/>
        <rFont val="Arial"/>
        <family val="2"/>
      </rPr>
      <t>2</t>
    </r>
  </si>
  <si>
    <t>NAMA PUSKESMAS</t>
  </si>
  <si>
    <t>DEMAM BERDARAH DENGUE (DBD)</t>
  </si>
  <si>
    <t>JUMLAH KASUS PENYAKIT YANG DAPAT DICEGAH DENGAN IMUNISASI (PD3I) MENURUT JENIS KELAMIN, KECAMATAN, DAN PUSKESMAS</t>
  </si>
  <si>
    <t>ANAK BALITA (12-59 BULAN)</t>
  </si>
  <si>
    <t>IMPLAN</t>
  </si>
  <si>
    <t>BAYI DIIMUNISASI</t>
  </si>
  <si>
    <t>PELAYANAN KESEHATAN GIGI DAN MULUT</t>
  </si>
  <si>
    <t>PELAYANAN KESEHATAN GIGI DAN MULUT PADA ANAK SD DAN SETINGKAT MENURUT JENIS KELAMIN, KECAMATAN, DAN PUSKESMAS</t>
  </si>
  <si>
    <t>JUMLAH MURID SD/MI</t>
  </si>
  <si>
    <t>MENDAPAT PELAYANAN KESEHATAN</t>
  </si>
  <si>
    <t>RASIO POSYANDU PER 100 BALITA</t>
  </si>
  <si>
    <t>TABEL 34</t>
  </si>
  <si>
    <t>TABEL 51</t>
  </si>
  <si>
    <t>TABEL 52</t>
  </si>
  <si>
    <t>ANGKA KEMATIAN PASIEN DI RUMAH SAKIT</t>
  </si>
  <si>
    <t>TABEL 69</t>
  </si>
  <si>
    <t>TABEL 70</t>
  </si>
  <si>
    <t>Jumlah kasus adalah seluruh kasus yang ada di wilayah kerja puskesmas tersebut termasuk kasus yang ditemukan di RS</t>
  </si>
  <si>
    <t>KEMENKES</t>
  </si>
  <si>
    <t>JUMLAH PENDUDUK MENURUT JENIS KELAMIN DAN KELOMPOK UMUR</t>
  </si>
  <si>
    <t>Pausi Basiler (PB)/ Kusta kering</t>
  </si>
  <si>
    <t>Multi Basiler (MB)/ Kusta Basah</t>
  </si>
  <si>
    <t>CAKUPAN PELAYANAN KESEHATAN USIA LANJUT MENURUT JENIS KELAMIN, KECAMATAN, DAN PUSKESMAS</t>
  </si>
  <si>
    <t>POSITIF</t>
  </si>
  <si>
    <t>VARIABEL</t>
  </si>
  <si>
    <t>PERSENTASE PENDIDIKAN TERTINGGI YANG DITAMATKAN:</t>
  </si>
  <si>
    <t>PENANGANAN KOMPLIKASI KEBIDANAN</t>
  </si>
  <si>
    <t xml:space="preserve">PERKIRAAN BUMIL DENGAN KOMPLIKASI KEBIDANAN </t>
  </si>
  <si>
    <t>IBU BERSALIN/NIFAS</t>
  </si>
  <si>
    <t>PERSALINAN DITOLONG NAKES</t>
  </si>
  <si>
    <t>IMUNISASI DASAR LENGKAP</t>
  </si>
  <si>
    <t>SUSPEK</t>
  </si>
  <si>
    <t>NEONATAL</t>
  </si>
  <si>
    <t xml:space="preserve">BAYI 6-11 BULAN </t>
  </si>
  <si>
    <t>MENDAPAT VIT A</t>
  </si>
  <si>
    <t>BALITA (6-59 BULAN)</t>
  </si>
  <si>
    <t xml:space="preserve">IBU NIFAS MENDAPAT VIT A </t>
  </si>
  <si>
    <t>JUMLAH (D)</t>
  </si>
  <si>
    <t>% (D/S)</t>
  </si>
  <si>
    <t>AFP RATE (NON POLIO) PER 100.000 PENDUDUK USIA &lt; 15 TAHUN</t>
  </si>
  <si>
    <t>TABEL 8</t>
  </si>
  <si>
    <t>TABEL 9</t>
  </si>
  <si>
    <t>TABEL 19</t>
  </si>
  <si>
    <t>TABEL 20</t>
  </si>
  <si>
    <t>TABEL 23</t>
  </si>
  <si>
    <t>TABEL 35</t>
  </si>
  <si>
    <t>CAKUPAN PELAYANAN KESEHATAN BAYI MENURUT JENIS KELAMIN, KECAMATAN, DAN PUSKESMAS</t>
  </si>
  <si>
    <t>PELAYANAN KESEHATAN BAYI</t>
  </si>
  <si>
    <t>KLB DI DESA/KELURAHAN</t>
  </si>
  <si>
    <t>TABEL 63</t>
  </si>
  <si>
    <t xml:space="preserve">ANGKA LAHIR MATI PER 1.000 KELAHIRAN (DILAPORKAN) </t>
  </si>
  <si>
    <t>JUMLAH KASUS AFP (NON POLIO) MENURUT KECAMATAN DAN PUSKESMAS</t>
  </si>
  <si>
    <t xml:space="preserve">KEMATIAN IBU </t>
  </si>
  <si>
    <t>JUMLAH KEMATIAN IBU HAMIL</t>
  </si>
  <si>
    <t>JUMLAH KEMATIAN IBU BERSALIN</t>
  </si>
  <si>
    <t>JUMLAH KEMATIAN IBU NIFAS</t>
  </si>
  <si>
    <t>JUMLAH KEMATIAN IBU</t>
  </si>
  <si>
    <t>TABEL 22</t>
  </si>
  <si>
    <t>SANITASI TOTAL BERBASIS MASYARAKAT (STBM)</t>
  </si>
  <si>
    <t>JUMLAH PENDUDUK
&lt;15 TAHUN</t>
  </si>
  <si>
    <t>JUMLAH KASUS AFP
(NON POLIO)</t>
  </si>
  <si>
    <t>BAYI BERAT BADAN LAHIR RENDAH (BBLR) MENURUT JENIS KELAMIN, KECAMATAN, DAN PUSKESMAS</t>
  </si>
  <si>
    <t>JUMLAH WUS 
(15-39 TAHUN)</t>
  </si>
  <si>
    <t>JUMLAH PENDERITA DAN KEMATIAN PADA KLB MENURUT JENIS KEJADIAN LUAR BIASA (KLB)</t>
  </si>
  <si>
    <t>DAN IJAZAH TERTINGGI YANG DIPEROLEH MENURUT JENIS KELAMIN</t>
  </si>
  <si>
    <t>g. AKADEMI/DIPLOMA III</t>
  </si>
  <si>
    <t>a. TIDAK MEMILIKI IJAZAH SD</t>
  </si>
  <si>
    <t>TABEL 61</t>
  </si>
  <si>
    <t>JUMLAH
DESA/KELURAHAN</t>
  </si>
  <si>
    <t>JUMLAH DESA/ KELURAHAN</t>
  </si>
  <si>
    <t>TABEL 27</t>
  </si>
  <si>
    <t>TABEL 28</t>
  </si>
  <si>
    <t>TABEL 50</t>
  </si>
  <si>
    <t xml:space="preserve"> DESA MELAKSANAKAN STBM</t>
  </si>
  <si>
    <t>RUMAH SAKIT</t>
  </si>
  <si>
    <t>PUSKESMAS DAN JARINGANNYA</t>
  </si>
  <si>
    <t>PRAKTIK PENGOBATAN TRADISIONAL</t>
  </si>
  <si>
    <t>INDUSTRI FARMASI</t>
  </si>
  <si>
    <t>SARANA PRODUKSI DAN DISTRIBUSI KEFARMASIAN</t>
  </si>
  <si>
    <t>PEDAGANG BESAR FARMASI</t>
  </si>
  <si>
    <t>TABEL 24</t>
  </si>
  <si>
    <t>PUSKESMAS RAWAT INAP</t>
  </si>
  <si>
    <t>PUSKESMAS NON RAWAT INAP</t>
  </si>
  <si>
    <t>SARANA PELAYANAN LAIN</t>
  </si>
  <si>
    <t>i. S2/S3 (MASTER/DOKTOR)</t>
  </si>
  <si>
    <t>PERSENTASE</t>
  </si>
  <si>
    <t>LAKI-LAKI+
PEREMPUAN</t>
  </si>
  <si>
    <t>BOR (%)</t>
  </si>
  <si>
    <t>BTO (KALI)</t>
  </si>
  <si>
    <t>ALOS (HARI)</t>
  </si>
  <si>
    <t>TOI (HARI)</t>
  </si>
  <si>
    <t>JUMLAH LAMA DIRAWAT</t>
  </si>
  <si>
    <t xml:space="preserve">RUMAH SAKIT KHUSUS
</t>
  </si>
  <si>
    <t>PRODUKSI ALAT KESEHATAN</t>
  </si>
  <si>
    <t xml:space="preserve">STRATA POSYANDU </t>
  </si>
  <si>
    <t>ANGKA KESAKITAN DIARE PER 1.000 PENDUDUK</t>
  </si>
  <si>
    <r>
      <t>PERAWAT</t>
    </r>
    <r>
      <rPr>
        <vertAlign val="superscript"/>
        <sz val="12"/>
        <rFont val="Arial"/>
        <family val="2"/>
      </rPr>
      <t>a</t>
    </r>
  </si>
  <si>
    <t>APOTEKER</t>
  </si>
  <si>
    <r>
      <t>TENAGA TEKNIS KEFARMASIAN</t>
    </r>
    <r>
      <rPr>
        <vertAlign val="superscript"/>
        <sz val="12"/>
        <rFont val="Arial"/>
        <family val="2"/>
      </rPr>
      <t>a</t>
    </r>
  </si>
  <si>
    <t>JUMLAH TENAGA MEDIS DI FASILITAS KESEHATAN</t>
  </si>
  <si>
    <t xml:space="preserve">DOKTER GIGI </t>
  </si>
  <si>
    <t>TOTAL</t>
  </si>
  <si>
    <t>PEJABAT STRUKTURAL</t>
  </si>
  <si>
    <t>TENAGA PENDIDIK</t>
  </si>
  <si>
    <t>DESA + KELURAHAN</t>
  </si>
  <si>
    <t>KLINIK DI INSTITUSI DIKNAKES/DIKLAT</t>
  </si>
  <si>
    <t>KLINIK DI DINAS KESEHATAN KAB/KOTA</t>
  </si>
  <si>
    <t>TABEL 47</t>
  </si>
  <si>
    <t>TABEL  44</t>
  </si>
  <si>
    <t>TABEL 42</t>
  </si>
  <si>
    <t>TABEL 37</t>
  </si>
  <si>
    <t>JUMLAH KEMATIAN NEONATAL, BAYI, DAN BALITA MENURUT JENIS KELAMIN, KECAMATAN, DAN PUSKESMAS</t>
  </si>
  <si>
    <t>Pausi Basiler/Kusta kering</t>
  </si>
  <si>
    <t>Multi Basiler/Kusta Basah</t>
  </si>
  <si>
    <t>DESA YANG MELAKSANAKAN SANITASI TOTAL BERBASIS MASYARAKAT</t>
  </si>
  <si>
    <t xml:space="preserve"> DESA STBM</t>
  </si>
  <si>
    <t xml:space="preserve"> DESA STOP BABS
(SBS)</t>
  </si>
  <si>
    <t>JASA BOGA</t>
  </si>
  <si>
    <t>DEPOT AIR MINUM (DAM)</t>
  </si>
  <si>
    <t>RUMAH MAKAN/ RESTORAN</t>
  </si>
  <si>
    <t xml:space="preserve">      - JUMLAH TEMPAT TIDUR</t>
  </si>
  <si>
    <t>BANK DARAH RUMAH SAKIT</t>
  </si>
  <si>
    <t>PELAYANAN KESEHATAN GIGI DAN MULUT MENURUT KECAMATAN DAN PUSKESMAS</t>
  </si>
  <si>
    <t>RASIO TUMPATAN/ PENCABUTAN</t>
  </si>
  <si>
    <t>Catatan: Puskesmas non rawat inap hanya melayani kunjungan rawat jalan</t>
  </si>
  <si>
    <t>JUMLAH DAN PERSENTASE PENANGANAN KOMPLIKASI KEBIDANAN DAN KOMPLIKASI NEONATAL</t>
  </si>
  <si>
    <t xml:space="preserve">PERKIRAAN NEONATAL KOMPLIKASI </t>
  </si>
  <si>
    <t>PENANGANAN KOMPLIKASI NEONATAL</t>
  </si>
  <si>
    <t>CAKUPAN KUNJUNGAN NEONATAL MENURUT JENIS KELAMIN, KECAMATAN, DAN PUSKESMAS</t>
  </si>
  <si>
    <t>KUNJUNGAN NEONATAL 1 KALI (KN1)</t>
  </si>
  <si>
    <t>&lt; 20 tahun</t>
  </si>
  <si>
    <t>20-34 tahun</t>
  </si>
  <si>
    <r>
      <t>≥</t>
    </r>
    <r>
      <rPr>
        <sz val="12"/>
        <rFont val="Arial"/>
        <family val="2"/>
      </rPr>
      <t>35 tahun</t>
    </r>
  </si>
  <si>
    <t>KELOMPOK UMUR</t>
  </si>
  <si>
    <t>5 - 14 TAHUN</t>
  </si>
  <si>
    <t>15 - 19 TAHUN</t>
  </si>
  <si>
    <t>PROPORSI JENIS KELAMIN</t>
  </si>
  <si>
    <t>PROPORSI KELOMPOK UMUR</t>
  </si>
  <si>
    <t>TABEL  13</t>
  </si>
  <si>
    <t>DIKETAHUI</t>
  </si>
  <si>
    <t>AKHIR</t>
  </si>
  <si>
    <t>KELOMPOK UMUR PENDERITA</t>
  </si>
  <si>
    <t>WAKTU KEJADIAN (TANGGAL)</t>
  </si>
  <si>
    <t>DITANGGU-LANGI</t>
  </si>
  <si>
    <t>0-7 HARI</t>
  </si>
  <si>
    <t>8-28 HARI</t>
  </si>
  <si>
    <t>1-11 BLN</t>
  </si>
  <si>
    <t>1-4 THN</t>
  </si>
  <si>
    <t>5-9 THN</t>
  </si>
  <si>
    <t>10-14 THN</t>
  </si>
  <si>
    <t>15-19 THN</t>
  </si>
  <si>
    <t>20-44 THN</t>
  </si>
  <si>
    <t>45-54 THN</t>
  </si>
  <si>
    <t>55-59 THN</t>
  </si>
  <si>
    <t>60-69 THN</t>
  </si>
  <si>
    <t>70+ THN</t>
  </si>
  <si>
    <t>KEJADIAN LUAR BIASA (KLB) DI DESA/KELURAHAN YANG DITANGANI &lt; 24 JAM</t>
  </si>
  <si>
    <t>TABEL 29</t>
  </si>
  <si>
    <t>TABEL 38</t>
  </si>
  <si>
    <t>JUMLAH TARGET PENEMUAN</t>
  </si>
  <si>
    <t>PBI APBD</t>
  </si>
  <si>
    <t xml:space="preserve">PESERTA JAMINAN KESEHATAN </t>
  </si>
  <si>
    <r>
      <t>BAYI</t>
    </r>
    <r>
      <rPr>
        <vertAlign val="superscript"/>
        <sz val="12"/>
        <rFont val="Arial"/>
        <family val="2"/>
      </rPr>
      <t>a</t>
    </r>
    <r>
      <rPr>
        <sz val="12"/>
        <rFont val="Arial"/>
        <family val="2"/>
      </rPr>
      <t xml:space="preserve"> </t>
    </r>
  </si>
  <si>
    <t>Keterangan : - Angka Kematian (dilaporkan) tersebut di atas belum tentu menggambarkan AKN/AKB/AKABA yang sebenarnya di populasi</t>
  </si>
  <si>
    <r>
      <rPr>
        <sz val="12"/>
        <rFont val="Calibri"/>
        <family val="2"/>
      </rPr>
      <t>≤</t>
    </r>
    <r>
      <rPr>
        <sz val="12"/>
        <rFont val="Arial"/>
        <family val="2"/>
      </rPr>
      <t xml:space="preserve"> 4 TAHUN</t>
    </r>
  </si>
  <si>
    <t>20 - 24 TAHUN</t>
  </si>
  <si>
    <t>25 - 49 TAHUN</t>
  </si>
  <si>
    <r>
      <rPr>
        <sz val="12"/>
        <rFont val="Calibri"/>
        <family val="2"/>
      </rPr>
      <t>≥</t>
    </r>
    <r>
      <rPr>
        <sz val="12"/>
        <rFont val="Arial"/>
        <family val="2"/>
      </rPr>
      <t xml:space="preserve"> 50 TAHUN</t>
    </r>
  </si>
  <si>
    <r>
      <t>PENDERITA PB</t>
    </r>
    <r>
      <rPr>
        <vertAlign val="superscript"/>
        <sz val="12"/>
        <rFont val="Arial"/>
        <family val="2"/>
      </rPr>
      <t>a</t>
    </r>
  </si>
  <si>
    <t xml:space="preserve">DESA/KELURAHAN
UCI </t>
  </si>
  <si>
    <t>% DESA/KELURAHAN
UCI</t>
  </si>
  <si>
    <r>
      <t xml:space="preserve">JUMLAH BAYI
</t>
    </r>
    <r>
      <rPr>
        <i/>
        <sz val="12"/>
        <rFont val="Arial"/>
        <family val="2"/>
      </rPr>
      <t>(SURVIVING INFANT)</t>
    </r>
  </si>
  <si>
    <t xml:space="preserve">Keterangan: Pelaporan pemberian vitamin A dilakukan pada Februari dan Agustus, maka perhitungan bayi 6-11 bulan yang mendapat vitamin A dalam setahun </t>
  </si>
  <si>
    <t>PEMERIKSAAN LEHER RAHIM DAN PAYUDARA</t>
  </si>
  <si>
    <t>IVA POSITIF</t>
  </si>
  <si>
    <t>TUMOR/BENJOLAN</t>
  </si>
  <si>
    <t>JUMLAH TENAGA KEFARMASIAN DI FASILITAS KESEHATAN</t>
  </si>
  <si>
    <t xml:space="preserve">DOKTER
GIGI SPESIALIS </t>
  </si>
  <si>
    <t>PEREMPUAN
USIA 30-50 TAHUN</t>
  </si>
  <si>
    <t>KASUS BARU KUSTA MENURUT JENIS KELAMIN, KECAMATAN, DAN PUSKESMAS</t>
  </si>
  <si>
    <t>TABEL 74</t>
  </si>
  <si>
    <t>TABEL 76</t>
  </si>
  <si>
    <t>JUMLAH TENAGA PENUNJANG/PENDUKUNG KESEHATAN DI FASILITAS KESEHATAN</t>
  </si>
  <si>
    <t>TENAGA PENUNJANG/PENDUKUNG KESEHATAN</t>
  </si>
  <si>
    <t>- Jumlah kasus adalah seluruh kasus yang ada di wilayah kerja puskesmas tersebut termasuk kasus yang ditemukan di RS</t>
  </si>
  <si>
    <t>- Persentase perkiraan jumlah kasus diare yang datang ke fasyankes besarnya sesuai dengan perkiraan daerah, namun</t>
  </si>
  <si>
    <t>KASUS DEMAM BERDARAH DENGUE (DBD) MENURUT JENIS KELAMIN, KECAMATAN, DAN PUSKESMAS</t>
  </si>
  <si>
    <r>
      <rPr>
        <i/>
        <sz val="12"/>
        <rFont val="Arial"/>
        <family val="2"/>
      </rPr>
      <t>CFR</t>
    </r>
    <r>
      <rPr>
        <sz val="12"/>
        <rFont val="Arial"/>
        <family val="2"/>
      </rPr>
      <t xml:space="preserve"> (%)</t>
    </r>
  </si>
  <si>
    <t>KONFIRMASI LABORATORIUM</t>
  </si>
  <si>
    <t>% KONFIRMASI LABORATORIUM</t>
  </si>
  <si>
    <t>PENGOBATAN STANDAR</t>
  </si>
  <si>
    <t>% PENGOBATAN STANDAR</t>
  </si>
  <si>
    <t>MIKROSKOPIS</t>
  </si>
  <si>
    <t>RAPID DIAGNOSTIC TEST (RDT)</t>
  </si>
  <si>
    <t>PENDERITA KRONIS FILARIASIS MENURUT JENIS KELAMIN, KECAMATAN, DAN PUSKESMAS</t>
  </si>
  <si>
    <t>PENDERITA KRONIS FILARIASIS</t>
  </si>
  <si>
    <t>KASUS KRONIS TAHUN SEBELUMNYA</t>
  </si>
  <si>
    <t>KASUS KRONIS BARU DITEMUKAN</t>
  </si>
  <si>
    <t>KASUS KRONIS PINDAH</t>
  </si>
  <si>
    <t>KASUS KRONIS MENINGGAL</t>
  </si>
  <si>
    <t>JUMLAH SELURUH KASUS KRONIS</t>
  </si>
  <si>
    <t>PENYEBAB KEMATIAN NEONATAL (0-28 HARI)</t>
  </si>
  <si>
    <t>PENYEBAB KEMATIAN POST NEONATAL (29 HARI-11 BULAN)</t>
  </si>
  <si>
    <t>PENYEBAB KEMATIAN ANAK BALITA (12-59 BULAN)</t>
  </si>
  <si>
    <t>ASFIKSIA</t>
  </si>
  <si>
    <t>SEPSIS</t>
  </si>
  <si>
    <t>KELAINAN BAWAAN</t>
  </si>
  <si>
    <t>LAIN-LAIN</t>
  </si>
  <si>
    <t>PNEUMONIA</t>
  </si>
  <si>
    <t>TETANUS</t>
  </si>
  <si>
    <t>KELAINAN SARAF</t>
  </si>
  <si>
    <t>KELAINAN SALURAN CERNA</t>
  </si>
  <si>
    <t>DEMAM</t>
  </si>
  <si>
    <t>Pneumonia</t>
  </si>
  <si>
    <t>Diare</t>
  </si>
  <si>
    <t>Kelainan Saluran Cerna</t>
  </si>
  <si>
    <t>Tetanus</t>
  </si>
  <si>
    <t>Kelainan Saraf</t>
  </si>
  <si>
    <t>Malaria</t>
  </si>
  <si>
    <t>Lain-lain</t>
  </si>
  <si>
    <t xml:space="preserve">Campak </t>
  </si>
  <si>
    <t>Demam</t>
  </si>
  <si>
    <t>Difteri</t>
  </si>
  <si>
    <t>JUMLAH KEMATIAN IBU MENURUT PENYEBAB, KECAMATAN, DAN PUSKESMAS</t>
  </si>
  <si>
    <t>PENYEBAB KEMATIAN IBU</t>
  </si>
  <si>
    <t>PERDARAHAN</t>
  </si>
  <si>
    <t>HIPERTENSI DALAM KEHAMILAN</t>
  </si>
  <si>
    <t>INFEKSI</t>
  </si>
  <si>
    <t>GANGGUAN SISTEM PEREDARAN DARAH *</t>
  </si>
  <si>
    <t>GANGGUAN METABOLIK**</t>
  </si>
  <si>
    <t>*</t>
  </si>
  <si>
    <t>**</t>
  </si>
  <si>
    <t>Diabetes Mellitus, dll</t>
  </si>
  <si>
    <t>Jantung, Stroke, dll</t>
  </si>
  <si>
    <t>CAKUPAN PELAYANAN KESEHATAN PADA IBU HAMIL, IBU BERSALIN, DAN IBU NIFAS MENURUT KECAMATAN DAN PUSKESMAS</t>
  </si>
  <si>
    <t>KF1</t>
  </si>
  <si>
    <t>KF2</t>
  </si>
  <si>
    <t>KF3</t>
  </si>
  <si>
    <t>AKDR</t>
  </si>
  <si>
    <t>AKDR: Alat Kontrasepsi Dalam Rahim</t>
  </si>
  <si>
    <t>MOP  : Metode Operasi Pria</t>
  </si>
  <si>
    <t>MOW : Metode Operasi Wanita</t>
  </si>
  <si>
    <t>CAKUPAN DAN PROPORSI PESERTA KB PASCA PERSALINAN MENURUT JENIS KONTRASEPSI, KECAMATAN, DAN PUSKESMAS</t>
  </si>
  <si>
    <t>JUMLAH IBU BERSALIN</t>
  </si>
  <si>
    <t>PESERTA KB PASCA PERSALINAN</t>
  </si>
  <si>
    <t>PESERTA DIDIK SEKOLAH</t>
  </si>
  <si>
    <t>SEKOLAH</t>
  </si>
  <si>
    <t xml:space="preserve">KELAS 1 SD/MI </t>
  </si>
  <si>
    <t>KELAS 7 SMP/MTS</t>
  </si>
  <si>
    <t>KELAS 10 SMA/MA</t>
  </si>
  <si>
    <t xml:space="preserve">SD/MI </t>
  </si>
  <si>
    <t>SMP/MTS</t>
  </si>
  <si>
    <t xml:space="preserve"> SMA/MA</t>
  </si>
  <si>
    <t>JUMLAH PESERTA DIDIK</t>
  </si>
  <si>
    <t>TABEL 53</t>
  </si>
  <si>
    <t>MELAKSANAKAN KELAS IBU HAMIL</t>
  </si>
  <si>
    <t>MELAKSANAKAN ORIENTASI P4K</t>
  </si>
  <si>
    <t>MELAKSANAKAN KEGIATAN KESEHATAN REMAJA</t>
  </si>
  <si>
    <t>MELAKSANAKAN PENJARINGAN KESEHATAN KELAS 1</t>
  </si>
  <si>
    <t>MELAKSANAKAN PENJARINGAN KESEHATAN KELAS 7 DAN 10</t>
  </si>
  <si>
    <t>MELAKSANAKAN PENJARINGAN KESEHATAN KELAS 1, 7, 10</t>
  </si>
  <si>
    <t xml:space="preserve">PERSENTASE </t>
  </si>
  <si>
    <t>CAKUPAN PELAYANAN KESEHATAN BALITA MENURUT JENIS KELAMIN, KECAMATAN, DAN PUSKESMAS</t>
  </si>
  <si>
    <t>TTD (90 TABLET)</t>
  </si>
  <si>
    <t>JUMLAH IBU HAMIL YANG MENDAPATKAN  TABLET TAMBAH DARAH (TTD) MENURUT KECAMATAN DAN PUSKESMAS</t>
  </si>
  <si>
    <t>BAYI BARU LAHIR MENDAPAT IMD* DAN PEMBERIAN ASI EKSKLUSIF PADA BAYI &lt; 6 BULAN MENURUT KECAMATAN DAN PUSKESMAS</t>
  </si>
  <si>
    <t>Keterangan: IMD = Inisiasi Menyusui Dini</t>
  </si>
  <si>
    <t>BAYI BARU LAHIR</t>
  </si>
  <si>
    <t>MENDAPAT IMD</t>
  </si>
  <si>
    <t>BAYI USIA &lt; 6 BULAN</t>
  </si>
  <si>
    <t>DIBERI ASI EKSKLUSIF</t>
  </si>
  <si>
    <t>CAKUPAN PEMBERIAN VITAMIN A PADA BAYI DAN ANAK BALITA MENURUT KECAMATAN DAN PUSKESMAS</t>
  </si>
  <si>
    <t xml:space="preserve">           dihitung dengan mengakumulasi bayi 6-11 bulan yang mendapat vitamin A di bulan Februari dan yang mendapat vitamin A di bulan Agustus. </t>
  </si>
  <si>
    <t xml:space="preserve">           Untuk perhitungan anak balita 12-59 bulan yang mendapat vitamin A menggunakan data bulan Agustus. </t>
  </si>
  <si>
    <t>JUMLAH SASARAN BALITA (S)</t>
  </si>
  <si>
    <t>STATUS GIZI BALITA BERDASARKAN INDEKS BB/U, TB/U, DAN BB/TB MENURUT KECAMATAN DAN PUSKESMAS</t>
  </si>
  <si>
    <t>BALITA GIZI KURANG (BB/U)</t>
  </si>
  <si>
    <t>BALITA KURUS (BB/TB)</t>
  </si>
  <si>
    <t>JUMLAH BALITA
0-59 BULAN YANG DITIMBANG</t>
  </si>
  <si>
    <t>JUMLAH BALITA
0-59 BULAN YANG DIUKUR TINGGI BADAN</t>
  </si>
  <si>
    <t>JUMLAH BALITA
0-59 BULAN YANG DIUKUR</t>
  </si>
  <si>
    <t>PELAYANAN KESEHATAN  PENDERITA HIPERTENSI MENURUT JENIS KELAMIN, KECAMATAN, DAN PUSKESMAS</t>
  </si>
  <si>
    <r>
      <t xml:space="preserve">JUMLAH ESTIMASI PENDERITA HIPERTENSI BERUSIA </t>
    </r>
    <r>
      <rPr>
        <sz val="12"/>
        <rFont val="Calibri"/>
        <family val="2"/>
      </rPr>
      <t>≥</t>
    </r>
    <r>
      <rPr>
        <sz val="12"/>
        <rFont val="Arial"/>
        <family val="2"/>
      </rPr>
      <t xml:space="preserve"> 15 TAHUN</t>
    </r>
  </si>
  <si>
    <t xml:space="preserve">CAKUPAN DETEKSI DINI KANKER LEHER RAHIM DENGAN METODE IVA DAN KANKER PAYUDARA DENGAN PEMERIKSAAN KLINIS (SADANIS) </t>
  </si>
  <si>
    <t>PUSKESMAS MELAKSANAKAN KEGIATAN DETEKSI DINI IVA &amp; SADANIS*</t>
  </si>
  <si>
    <t>CURIGA KANKER</t>
  </si>
  <si>
    <t>PELAYANAN KESEHATAN USIA PRODUKTIF  MENURUT JENIS KELAMIN, KECAMATAN, DAN PUSKESMAS</t>
  </si>
  <si>
    <t>MENDAPAT PELAYANAN SKRINING KESEHATAN SESUAI STANDAR</t>
  </si>
  <si>
    <t>BERISIKO</t>
  </si>
  <si>
    <t>PENDUDUK USIA 15-59 TAHUN</t>
  </si>
  <si>
    <t>USIA LANJUT (60TAHUN+)</t>
  </si>
  <si>
    <t>JUMLAH KASUS GIGI</t>
  </si>
  <si>
    <t>JUMLAH KASUS DIRUJUK</t>
  </si>
  <si>
    <t>% KASUS DIRUJUK</t>
  </si>
  <si>
    <t>Keterangan: pelayanan kesehatan gigi meliputi seluruh fasilitas pelayanan kesehatan di wilayah kerja puskesmas</t>
  </si>
  <si>
    <t>A</t>
  </si>
  <si>
    <t>Fasilitas Pelayanan Kesehatan Tingkat Pertama</t>
  </si>
  <si>
    <t>Puskesmas</t>
  </si>
  <si>
    <t>dst</t>
  </si>
  <si>
    <t>Klinik Pratama</t>
  </si>
  <si>
    <t>Praktik Mandiri Dokter</t>
  </si>
  <si>
    <t>Praktik Mandiri Dokter Gigi</t>
  </si>
  <si>
    <t>Praktik Mandiri Bidan</t>
  </si>
  <si>
    <t>B</t>
  </si>
  <si>
    <t>Fasilitas Pelayanan Kesehatan Tingkat Lanjut</t>
  </si>
  <si>
    <t>RS Umum</t>
  </si>
  <si>
    <t>KLINIK PRATAMA</t>
  </si>
  <si>
    <t>KLINIK UTAMA</t>
  </si>
  <si>
    <t>BALAI PENGOBATAN</t>
  </si>
  <si>
    <t>PRAKTIK DOKTER UMUM PERORANGAN</t>
  </si>
  <si>
    <t>PRAKTIK DOKTER GIGI PERORANGAN</t>
  </si>
  <si>
    <t>PRAKTIK DOKTER SPESIALIS PERORANGAN</t>
  </si>
  <si>
    <t xml:space="preserve">Keterangan : a) Jumlah termasuk S3; b) Tenaga kesehatan yang bertugas di lebih dari satu tempat, hanya dihitung satu kali </t>
  </si>
  <si>
    <t>JUMLAH TENAGA KEPERAWATAN DAN KEBIDANAN DI FASILITAS KESEHATAN</t>
  </si>
  <si>
    <t>KESEHATAN LINGKUNGAN</t>
  </si>
  <si>
    <t>GIZI</t>
  </si>
  <si>
    <t xml:space="preserve">Keterangan : a) Tenaga kesehatan yang bertugas di lebih dari satu tempat, hanya dihitung satu kali </t>
  </si>
  <si>
    <t>JUMLAH TENAGA KESEHATAN MASYARAKAT, KESEHATAN LINGKUNGAN, DAN GIZI DI FASILITAS KESEHATAN</t>
  </si>
  <si>
    <t>JUMLAH TENAGA TEKNIK BIOMEDIKA, KETERAPIAN FISIK, DAN KETEKNISAN MEDIK DI FASILITAS KESEHATAN</t>
  </si>
  <si>
    <t>TENAGA TEKNIK BIOMEDIKA LAINNYA</t>
  </si>
  <si>
    <t>KETERAPIAN FISIK</t>
  </si>
  <si>
    <t>KETEKNISIAN MEDIS</t>
  </si>
  <si>
    <t>TENAGA DUKUNGAN MANAJEMEN</t>
  </si>
  <si>
    <t>Keterangan : a) Termasuk analis farmasi, asisten apoteker, dan sarjana farmasi;</t>
  </si>
  <si>
    <t>DESA</t>
  </si>
  <si>
    <t>JENIS KEPESERTAAN</t>
  </si>
  <si>
    <t>PBI APBN</t>
  </si>
  <si>
    <t>Pekerja Penerima Upah (PPU)</t>
  </si>
  <si>
    <t>Pekerja Bukan Penerima Upah (PBPU)/mandiri</t>
  </si>
  <si>
    <t>Bukan Pekerja (BP)</t>
  </si>
  <si>
    <t>PENERIMA BANTUAN IURAN (PBI)</t>
  </si>
  <si>
    <t>NON PBI</t>
  </si>
  <si>
    <t>SUB JUMLAH PBI</t>
  </si>
  <si>
    <t>SUB JUMLAH NON PBI</t>
  </si>
  <si>
    <t xml:space="preserve">      - DAK fisik</t>
  </si>
  <si>
    <t xml:space="preserve">         1. Reguler </t>
  </si>
  <si>
    <t xml:space="preserve">         2. Penugasan</t>
  </si>
  <si>
    <t xml:space="preserve">         3. Afirmasi</t>
  </si>
  <si>
    <t xml:space="preserve">      - DAK non fisik</t>
  </si>
  <si>
    <t xml:space="preserve">        1. BOK</t>
  </si>
  <si>
    <t xml:space="preserve">        2. Akreditasi </t>
  </si>
  <si>
    <t xml:space="preserve">        3. Jampersal</t>
  </si>
  <si>
    <t>SUMBER PEMERINTAH LAIN*</t>
  </si>
  <si>
    <t>PERSENTASE PUSKESMAS DENGAN KETERSEDIAAN OBAT DAN VAKSIN ESENSIAL</t>
  </si>
  <si>
    <t>KETERSEDIAAN OBAT &amp; VAKSIN ESENSIAL*</t>
  </si>
  <si>
    <t>% PUSKESMAS DENGAN KETERSEDIAAN OBAT &amp; VAKSIN ESENSIAL</t>
  </si>
  <si>
    <t xml:space="preserve">APOTEK PRB </t>
  </si>
  <si>
    <t>TOKO ALKES</t>
  </si>
  <si>
    <t>USAHA MIKRO OBAT TRADISIONAL</t>
  </si>
  <si>
    <t>JUMLAH SEMUA KASUS TUBERKULOSIS</t>
  </si>
  <si>
    <t>KASUS TUBERKULOSIS ANAK 0-14 TAHUN</t>
  </si>
  <si>
    <t>PERKIRAAN INSIDEN TUBERKULOSIS (DALAM ABSOLUT) BERDASARKAN MODELING TAHUN ..............................</t>
  </si>
  <si>
    <t>CASE DETECTION RATE (%)</t>
  </si>
  <si>
    <t>CAKUPAN PENEMUAN KASUS TUBERKULOSIS ANAK (%)</t>
  </si>
  <si>
    <t xml:space="preserve">Jumlah pasien adalah seluruh pasien Tuberkulosis yang ada di wilayah kerja puskesmas tersebut termasuk pasien yang ditemukan di RS, BBKPM/BPKPM/BP4, Lembaga Pemasyarakatan, </t>
  </si>
  <si>
    <t>Rumah Tahanan, Dokter Praktek Mandiri, Klinik dll</t>
  </si>
  <si>
    <t>ANGKA KESEMBUHAN DAN PENGOBATAN LENGKAP SERTA KEBERHASILAN PENGOBATAN TUBERKULOSIS MENURUT JENIS KELAMIN, KECAMATAN, DAN PUSKESMAS</t>
  </si>
  <si>
    <r>
      <t>JUMLAH KASUS TUBERKULOSIS PARU TERKONFIRMASI BAKTERIOLOGIS YANG TERDAFTAR DAN DIOBATI</t>
    </r>
    <r>
      <rPr>
        <vertAlign val="superscript"/>
        <sz val="12"/>
        <rFont val="Arial"/>
        <family val="2"/>
      </rPr>
      <t>*)</t>
    </r>
  </si>
  <si>
    <r>
      <t>JUMLAH SEMUA KASUS TUBERKULOSIS TERDAFTAR DAN DIOBATI</t>
    </r>
    <r>
      <rPr>
        <vertAlign val="superscript"/>
        <sz val="12"/>
        <rFont val="Arial"/>
        <family val="2"/>
      </rPr>
      <t>*)</t>
    </r>
  </si>
  <si>
    <r>
      <t>ANGKA KESEMBUHAN</t>
    </r>
    <r>
      <rPr>
        <i/>
        <sz val="12"/>
        <rFont val="Arial"/>
        <family val="2"/>
      </rPr>
      <t xml:space="preserve"> (CURE RATE)</t>
    </r>
    <r>
      <rPr>
        <sz val="12"/>
        <rFont val="Arial"/>
        <family val="2"/>
      </rPr>
      <t xml:space="preserve"> TUBERKULOSIS PARU TERKONFIRMASI BAKTERIOLOGIS</t>
    </r>
  </si>
  <si>
    <r>
      <t xml:space="preserve">ANGKA PENGOBATAN LENGKAP 
</t>
    </r>
    <r>
      <rPr>
        <i/>
        <sz val="12"/>
        <rFont val="Arial"/>
        <family val="2"/>
      </rPr>
      <t>(COMPLETE RATE) SEMUA KASUS TUBERKULOSIS</t>
    </r>
  </si>
  <si>
    <r>
      <t xml:space="preserve">ANGKA KEBERHASILAN PENGOBATAN </t>
    </r>
    <r>
      <rPr>
        <i/>
        <sz val="12"/>
        <rFont val="Arial"/>
        <family val="2"/>
      </rPr>
      <t xml:space="preserve">(SUCCESS RATE/SR) </t>
    </r>
    <r>
      <rPr>
        <sz val="12"/>
        <rFont val="Arial"/>
        <family val="2"/>
      </rPr>
      <t>SEMUA KASUS TUBERKULOSIS</t>
    </r>
  </si>
  <si>
    <t>JUMLAH KEMATIAN SELAMA PENGOBATAN TUBERKULOSIS</t>
  </si>
  <si>
    <t>*) Kasus Tuberkulosis terdaftar dan diobati berdasarkan kohort yang sama dari kasus yang dinilai kesembuhan dan pengobatan lengkap</t>
  </si>
  <si>
    <t xml:space="preserve">   Jumlah pasien adalah seluruh pasien Tuberkulosis yang ada di wilayah kerja puskesmas tersebut termasuk pasien yang ditemukan di RS, BBKPM/BPKPM/BP4, Lembaga Pemasyarakatan, </t>
  </si>
  <si>
    <t xml:space="preserve">   Rumah Tahanan, Dokter Praktek Mandiri, Klinik dll</t>
  </si>
  <si>
    <t>REALISASI PENEMUAN PENDERITA PNEUMONIA  PADA BALITA</t>
  </si>
  <si>
    <t>Jumlah Puskesmas yang melakukan tatalaksana Standar minimal 60%</t>
  </si>
  <si>
    <t>Persentase Puskesmas yang melakukan tatalaksana standar minimal 60%</t>
  </si>
  <si>
    <t>&lt; 1 TAHUN</t>
  </si>
  <si>
    <t>1 - 4 TAHUN</t>
  </si>
  <si>
    <t>20 - 29 TAHUN</t>
  </si>
  <si>
    <t>30 - 39 TAHUN</t>
  </si>
  <si>
    <t>40 - 49 TAHUN</t>
  </si>
  <si>
    <t>50 - 59 TAHUN</t>
  </si>
  <si>
    <r>
      <rPr>
        <sz val="12"/>
        <rFont val="Calibri"/>
        <family val="2"/>
      </rPr>
      <t>≥</t>
    </r>
    <r>
      <rPr>
        <sz val="9"/>
        <rFont val="Arial"/>
        <family val="2"/>
      </rPr>
      <t xml:space="preserve"> </t>
    </r>
    <r>
      <rPr>
        <sz val="12"/>
        <rFont val="Arial"/>
        <family val="2"/>
      </rPr>
      <t>60 TAHUN</t>
    </r>
  </si>
  <si>
    <t>TIDAK DIKETAHUI</t>
  </si>
  <si>
    <t>JUMLAH KASUS DAN KEMATIAN AKIBAT AIDS MENURUT JENIS KELAMIN DAN KELOMPOK UMUR</t>
  </si>
  <si>
    <t>TABEL  12</t>
  </si>
  <si>
    <t>KASUS DIARE YANG DILAYANI MENURUT JENIS KELAMIN, KECAMATAN, DAN PUSKESMAS</t>
  </si>
  <si>
    <t>DILAYANI</t>
  </si>
  <si>
    <t>MENDAPAT ORALIT</t>
  </si>
  <si>
    <t>MENDAPAT ZINC</t>
  </si>
  <si>
    <t>SEMUA UMUR</t>
  </si>
  <si>
    <t>CACAT TINGKAT 0</t>
  </si>
  <si>
    <t>PENDERITA KUSTA ANAK
&lt;15 TAHUN</t>
  </si>
  <si>
    <t>ANGKA CACAT TINGKAT 2 PER 1.000.000 PENDUDUK</t>
  </si>
  <si>
    <t>JUMLAH KASUS TERDAFTAR DAN ANGKA PREVALENSI PENYAKIT KUSTA MENURUT TIPE/JENIS, JENIS KELAMIN, KECAMATAN, DAN PUSKESMAS</t>
  </si>
  <si>
    <r>
      <t>PENDERITA MB</t>
    </r>
    <r>
      <rPr>
        <vertAlign val="superscript"/>
        <sz val="12"/>
        <rFont val="Arial"/>
        <family val="2"/>
      </rPr>
      <t>b</t>
    </r>
  </si>
  <si>
    <t xml:space="preserve">Keterangan : </t>
  </si>
  <si>
    <t xml:space="preserve">a = </t>
  </si>
  <si>
    <t xml:space="preserve">Penderita kusta PB merupakan penderita pada kohort yang sama, yaitu diambil dari penderita baru yang masuk dalam kohort yang sama 1 tahun sebelumnya, </t>
  </si>
  <si>
    <t>misalnya: untuk mencari RFT rate tahun 2018, maka dapat dihitung dari penderita baru tahun 2017 yang menyelesaikan pengobatan tepat waktu</t>
  </si>
  <si>
    <t>b=</t>
  </si>
  <si>
    <t xml:space="preserve">Penderita kusta MB merupakan penderita pada kohort yang sama, yaitu diambil dari penderita baru yang masuk dalam kohort yang sama 2 tahun sebelumnya, </t>
  </si>
  <si>
    <t>misalnya: untuk mencari RFT rate tahun 2018, maka dapat dihitung dari penderita baru tahun 2016 yang menyelesaikan pengobatan tepat waktu</t>
  </si>
  <si>
    <t>CAKUPAN IMUNISASI Td PADA IBU HAMIL MENURUT KECAMATAN DAN PUSKESMAS</t>
  </si>
  <si>
    <t>IMUNISASI Td PADA IBU HAMIL</t>
  </si>
  <si>
    <t>Td1</t>
  </si>
  <si>
    <t>Td2</t>
  </si>
  <si>
    <t>Td3</t>
  </si>
  <si>
    <t>Td4</t>
  </si>
  <si>
    <t>Td5</t>
  </si>
  <si>
    <t>PERSENTASE CAKUPAN IMUNISASI Td PADA WANITA USIA SUBUR YANG TIDAK HAMIL MENURUT KECAMATAN DAN PUSKESMAS</t>
  </si>
  <si>
    <t>JUMLAH WUS TIDAK HAMIL
(15-39 TAHUN)</t>
  </si>
  <si>
    <t>IMUNISASI Td PADA WUS TIDAK HAMIL</t>
  </si>
  <si>
    <t>PERSENTASE CAKUPAN IMUNISASI Td PADA WANITA USIA SUBUR (HAMIL DAN TIDAK HAMIL) MENURUT KECAMATAN DAN PUSKESMAS</t>
  </si>
  <si>
    <t>IMUNISASI Td PADA WUS</t>
  </si>
  <si>
    <t>CAKUPAN IMUNISASI HEPATITIS B0 (0 -7 HARI) DAN BCG PADA BAYI MENURUT JENIS KELAMIN, KECAMATAN, DAN PUSKESMAS</t>
  </si>
  <si>
    <t>HB0</t>
  </si>
  <si>
    <t>&lt; 24 Jam</t>
  </si>
  <si>
    <t>1 - 7 Hari</t>
  </si>
  <si>
    <t>CAKUPAN IMUNISASI DPT-HB-Hib 3, POLIO 4*, CAMPAK/MR, DAN IMUNISASI DASAR LENGKAP PADA BAYI MENURUT JENIS KELAMIN, KECAMATAN, DAN PUSKESMAS</t>
  </si>
  <si>
    <t>DPT-HB-Hib3</t>
  </si>
  <si>
    <t>POLIO 4*</t>
  </si>
  <si>
    <t>CAMPAK/MR</t>
  </si>
  <si>
    <t>MR = measles rubella</t>
  </si>
  <si>
    <t>BADUTA DIIMUNISASI</t>
  </si>
  <si>
    <t>DPT-HB-Hib4</t>
  </si>
  <si>
    <t>CAMPAK/MR2</t>
  </si>
  <si>
    <t>SUSPEK CAMPAK</t>
  </si>
  <si>
    <t xml:space="preserve">PERSENTASE SARANA AIR MINUM YANG DILAKUKAN PENGAWASAN </t>
  </si>
  <si>
    <t>JUMLAH SARANA AIR MINUM</t>
  </si>
  <si>
    <t>INSPEKSI KESEHATAN LINGKUNGAN (IKL)</t>
  </si>
  <si>
    <t xml:space="preserve">PEMERIKSAAN </t>
  </si>
  <si>
    <t>JUMLAH SARANA AIR MINUM DI IKL</t>
  </si>
  <si>
    <t>JUMLAH SARANA AIR MINUM DIAMBIL SAMPEL</t>
  </si>
  <si>
    <t>JUMLAH SARANA AIR MINUM MEMENUHI SYARAT</t>
  </si>
  <si>
    <t>SHARING/KOMUNAL</t>
  </si>
  <si>
    <t>JAMBAN SEHAT SEMI PERMANEN (JSSP)</t>
  </si>
  <si>
    <t>JAMBAN SEHAT PERMANEN (JSP)</t>
  </si>
  <si>
    <t>* SBS (Stop Buang Air Besar Sembarangan)</t>
  </si>
  <si>
    <t>PERSENTASE TEMPAT-TEMPAT UMUM (TTU) MEMENUHI SYARAT KESEHATAN MENURUT KECAMATAN DAN PUSKESMAS</t>
  </si>
  <si>
    <t>TTU YANG ADA</t>
  </si>
  <si>
    <t>TTU MEMENUHI SYARAT KESEHATAN</t>
  </si>
  <si>
    <t>TEMPAT IBADAH</t>
  </si>
  <si>
    <t>PASAR</t>
  </si>
  <si>
    <t>JUMLAH TTU YANG ADA</t>
  </si>
  <si>
    <t>JUMLAH TOTAL</t>
  </si>
  <si>
    <t>∑</t>
  </si>
  <si>
    <t>TEMPAT PENGELOLAAN MAKANAN (TPM)  MEMENUHI SYARAT KESEHATAN MENURUT KECAMATAN DAN PUSKESMAS</t>
  </si>
  <si>
    <t>TPM YANG ADA</t>
  </si>
  <si>
    <t>TPM MEMENUHI SYARAT KESEHATAN</t>
  </si>
  <si>
    <t>RUMAH MAKAN/RESTORAN</t>
  </si>
  <si>
    <t>MAKANAN JAJANAN/KANTIN/SENTRA MAKANAN JAJANAN</t>
  </si>
  <si>
    <t>JUMLAH TPM YANG ADA</t>
  </si>
  <si>
    <t>JUMLAH TPM MEMENUHI SYARAT KESEHATAN</t>
  </si>
  <si>
    <t>MAKANAN JAJANAN/ KANTIN/ SENTRA MAKANAN JAJANAN</t>
  </si>
  <si>
    <t>PASIEN KELUAR MATI</t>
  </si>
  <si>
    <t>TABEL 11</t>
  </si>
  <si>
    <t>TABEL 36</t>
  </si>
  <si>
    <t>TABEL 31</t>
  </si>
  <si>
    <t>TABEL 43</t>
  </si>
  <si>
    <t>TABEL 48</t>
  </si>
  <si>
    <t>TABEL  55</t>
  </si>
  <si>
    <t>TABEL  56</t>
  </si>
  <si>
    <t>JUMLAH POSYANDU DAN POSBINDU PTM* MENURUT KECAMATAN DAN PUSKESMAS</t>
  </si>
  <si>
    <t xml:space="preserve">PENDUDUK BERUMUR 15 TAHUN KE ATAS YANG MELEK HURUF </t>
  </si>
  <si>
    <t>PENDUDUK BERUMUR 15 TAHUN KE ATAS</t>
  </si>
  <si>
    <t>PENDUDUK BERUMUR 15 TAHUN KE ATAS YANG MELEK HURUF</t>
  </si>
  <si>
    <t>KASUS BARU AIDS</t>
  </si>
  <si>
    <t>KASUS KUMULATIF AIDS</t>
  </si>
  <si>
    <t>JUMLAH KASUS HIV MENURUT JENIS KELAMIN DAN KELOMPOK UMUR</t>
  </si>
  <si>
    <t>PENDERITA KUSTA ANAK&lt;15 TAHUN DENGAN CACAT TINGKAT 2</t>
  </si>
  <si>
    <t>HEPATITIS B</t>
  </si>
  <si>
    <t>CAKUPAN IMUNISASI LANJUTAN DPT-HB-Hib 4 DAN CAMPAK/MR2 PADA ANAK USIA DIBAWAH DUA TAHUN (BADUTA)</t>
  </si>
  <si>
    <t>PERKIRAAN PNEUMONIA BALITA</t>
  </si>
  <si>
    <t xml:space="preserve">PNEUMONIA </t>
  </si>
  <si>
    <t>PNEUMONIA BERAT</t>
  </si>
  <si>
    <t>BATUK BUKAN PNEUMONIA</t>
  </si>
  <si>
    <t xml:space="preserve">                  </t>
  </si>
  <si>
    <t xml:space="preserve">Keterangan : a) Tenaga penunjang/pendukung kesehatan yang bertugas di lebih dari satu tempat, hanya dihitung satu kali </t>
  </si>
  <si>
    <t>TABEL 15</t>
  </si>
  <si>
    <t>TABEL 18</t>
  </si>
  <si>
    <t>TABEL 21</t>
  </si>
  <si>
    <t>TABEL 32</t>
  </si>
  <si>
    <t>TABEL 33</t>
  </si>
  <si>
    <t>TABEL 45</t>
  </si>
  <si>
    <t>TABEL 46</t>
  </si>
  <si>
    <t>TABEL 49</t>
  </si>
  <si>
    <t>TABEL 71</t>
  </si>
  <si>
    <t>TABEL 72</t>
  </si>
  <si>
    <t>TABEL 73</t>
  </si>
  <si>
    <t>TABEL 75</t>
  </si>
  <si>
    <t>SASARAN ODGJ BERAT</t>
  </si>
  <si>
    <t>PELAYANAN KESEHATAN ODGJ BERAT</t>
  </si>
  <si>
    <t>* TDDK = tarikan dinding dada ke dalam</t>
  </si>
  <si>
    <t>Klinik Utama</t>
  </si>
  <si>
    <t>PUSKESMAS YANG MELAKSANAKAN KEGIATAN PELAYANAN KESEHATAN KELUARGA</t>
  </si>
  <si>
    <t>TABEL  5</t>
  </si>
  <si>
    <t>TABEL  25</t>
  </si>
  <si>
    <t>TABEL  26</t>
  </si>
  <si>
    <t>TABEL  39</t>
  </si>
  <si>
    <t>TABEL  40</t>
  </si>
  <si>
    <t>TABEL  41</t>
  </si>
  <si>
    <t>TABEL  54</t>
  </si>
  <si>
    <t>TABEL  57</t>
  </si>
  <si>
    <t>TABEL  58</t>
  </si>
  <si>
    <t>TABEL  59</t>
  </si>
  <si>
    <t>TABEL  60</t>
  </si>
  <si>
    <t>TABEL  65</t>
  </si>
  <si>
    <t>RESUME PROFIL KESEHATAN</t>
  </si>
  <si>
    <t>INDIKATOR</t>
  </si>
  <si>
    <t>ANGKA/NILAI</t>
  </si>
  <si>
    <t>No. Lampiran</t>
  </si>
  <si>
    <t>Satuan</t>
  </si>
  <si>
    <t>GAMBARAN UMUM</t>
  </si>
  <si>
    <t>Luas Wilayah</t>
  </si>
  <si>
    <t>Tabel 1</t>
  </si>
  <si>
    <t>Jumlah Desa/Kelurahan</t>
  </si>
  <si>
    <t>Jumlah Penduduk</t>
  </si>
  <si>
    <t>Jiwa</t>
  </si>
  <si>
    <t>Tabel 2</t>
  </si>
  <si>
    <t>Rata-rata jiwa/rumah tangga</t>
  </si>
  <si>
    <t>Rasio Beban Tanggungan</t>
  </si>
  <si>
    <t>per 100 penduduk produktif</t>
  </si>
  <si>
    <t>Rasio Jenis Kelamin</t>
  </si>
  <si>
    <t>Tabel 3</t>
  </si>
  <si>
    <t>a. SMP/ MTs</t>
  </si>
  <si>
    <t>c. Sekolah menengah kejuruan</t>
  </si>
  <si>
    <t>e. Akademi/Diploma III</t>
  </si>
  <si>
    <t>g. S2/S3 (Master/Doktor)</t>
  </si>
  <si>
    <t>Jumlah Lahir Hidup</t>
  </si>
  <si>
    <t>Tabel 4</t>
  </si>
  <si>
    <t>Angka Lahir Mati (dilaporkan)</t>
  </si>
  <si>
    <t>per 1.000 Kelahiran Hidup</t>
  </si>
  <si>
    <t>Jumlah Kematian Neonatal</t>
  </si>
  <si>
    <t>neonatal</t>
  </si>
  <si>
    <t>Tabel 5</t>
  </si>
  <si>
    <t>Angka Kematian Neonatal (dilaporkan)</t>
  </si>
  <si>
    <t>Jumlah Bayi Mati</t>
  </si>
  <si>
    <t>bayi</t>
  </si>
  <si>
    <t>Angka Kematian Bayi (dilaporkan)</t>
  </si>
  <si>
    <t>Jumlah Balita Mati</t>
  </si>
  <si>
    <t>Balita</t>
  </si>
  <si>
    <t>Angka Kematian Balita (dilaporkan)</t>
  </si>
  <si>
    <t>Jumlah Kematian Ibu</t>
  </si>
  <si>
    <t>Ibu</t>
  </si>
  <si>
    <t>Tabel 6</t>
  </si>
  <si>
    <t>Angka Kematian Ibu (dilaporkan)</t>
  </si>
  <si>
    <t>per 100.000 Kelahiran Hidup</t>
  </si>
  <si>
    <t>Kasus</t>
  </si>
  <si>
    <t>Tabel 7</t>
  </si>
  <si>
    <t>per 100.000 penduduk</t>
  </si>
  <si>
    <t>Tabel 8</t>
  </si>
  <si>
    <t>Tabel 9</t>
  </si>
  <si>
    <t>Tabel 10</t>
  </si>
  <si>
    <t>Jumlah Kasus HIV</t>
  </si>
  <si>
    <t>Tabel 11</t>
  </si>
  <si>
    <t>Tabel 12</t>
  </si>
  <si>
    <t>Tabel 13</t>
  </si>
  <si>
    <t>Tabel 15</t>
  </si>
  <si>
    <t>Tabel 17</t>
  </si>
  <si>
    <t>per 100.000 penduduk &lt;15 tahun</t>
  </si>
  <si>
    <t>Tabel 18</t>
  </si>
  <si>
    <t>Tabel 19</t>
  </si>
  <si>
    <t>Tabel 20</t>
  </si>
  <si>
    <t>Tabel 21</t>
  </si>
  <si>
    <t>Tabel 23</t>
  </si>
  <si>
    <t>Tabel 24</t>
  </si>
  <si>
    <t>Persentase IVA positif pada perempuan usia 30-50 tahun</t>
  </si>
  <si>
    <t>% tumor/benjolan payudara pada perempuan 30-50 tahun</t>
  </si>
  <si>
    <t>Tabel 28</t>
  </si>
  <si>
    <t>Kunjungan Ibu Hamil (K1)</t>
  </si>
  <si>
    <t>Tabel 29</t>
  </si>
  <si>
    <t>Kunjungan Ibu Hamil (K4)</t>
  </si>
  <si>
    <t>Persalinan ditolong Tenaga Kesehatan</t>
  </si>
  <si>
    <t>Ibu Nifas Mendapat Vitamin A</t>
  </si>
  <si>
    <t>Tabel 30</t>
  </si>
  <si>
    <t>Penanganan komplikasi kebidanan</t>
  </si>
  <si>
    <t>Tabel 33</t>
  </si>
  <si>
    <t>Penanganan komplikasi Neonatal</t>
  </si>
  <si>
    <t>Tabel 36</t>
  </si>
  <si>
    <t>Peserta KB Aktif</t>
  </si>
  <si>
    <t xml:space="preserve">Bayi baru lahir ditimbang </t>
  </si>
  <si>
    <t>Tabel 37</t>
  </si>
  <si>
    <t xml:space="preserve">Berat Badan Bayi Lahir Rendah (BBLR) </t>
  </si>
  <si>
    <t>Kunjungan Neonatus 1 (KN 1)</t>
  </si>
  <si>
    <t>Kunjungan Neonatus 3 kali (KN Lengkap)</t>
  </si>
  <si>
    <t>Bayi yang diberi ASI Eksklusif</t>
  </si>
  <si>
    <t>Tabel 39</t>
  </si>
  <si>
    <t>Pelayanan kesehatan bayi</t>
  </si>
  <si>
    <t>Desa/Kelurahan UCI</t>
  </si>
  <si>
    <t>Tabel 41</t>
  </si>
  <si>
    <t>Tabel 43</t>
  </si>
  <si>
    <t>Imunisasi dasar lengkap pada bayi</t>
  </si>
  <si>
    <t>Bayi Mendapat Vitamin A</t>
  </si>
  <si>
    <t>Tabel 44</t>
  </si>
  <si>
    <t>Anak Balita Mendapat Vitamin A</t>
  </si>
  <si>
    <t>Tabel 45</t>
  </si>
  <si>
    <t>Balita ditimbang (D/S)</t>
  </si>
  <si>
    <t>Tabel 48</t>
  </si>
  <si>
    <t>Tabel 49</t>
  </si>
  <si>
    <t>Tabel 51</t>
  </si>
  <si>
    <t>Tabel 52</t>
  </si>
  <si>
    <t>Akses dan Mutu Pelayanan Kesehatan</t>
  </si>
  <si>
    <t>Peserta Jaminan Pemeliharaan Kesehatan</t>
  </si>
  <si>
    <t>Tabel 53</t>
  </si>
  <si>
    <t>Cakupan Kunjungan Rawat Jalan</t>
  </si>
  <si>
    <t>Tabel 54</t>
  </si>
  <si>
    <t>Cakupan Kunjungan Rawat Inap</t>
  </si>
  <si>
    <t>Tabel 55</t>
  </si>
  <si>
    <t>Tabel 56</t>
  </si>
  <si>
    <t>Kali</t>
  </si>
  <si>
    <t>Hari</t>
  </si>
  <si>
    <t>Tabel 57</t>
  </si>
  <si>
    <t>Tabel 58</t>
  </si>
  <si>
    <t>Tabel 59</t>
  </si>
  <si>
    <t>Tabel 60</t>
  </si>
  <si>
    <t>Tabel 61</t>
  </si>
  <si>
    <t>Desa STBM</t>
  </si>
  <si>
    <t>Tabel 62</t>
  </si>
  <si>
    <t>Tabel 63</t>
  </si>
  <si>
    <t>Tabel 65</t>
  </si>
  <si>
    <t>Sarana Kesehatan</t>
  </si>
  <si>
    <t>Jumlah Rumah Sakit Umum</t>
  </si>
  <si>
    <t>RS</t>
  </si>
  <si>
    <t>Tabel 67</t>
  </si>
  <si>
    <t>Jumlah Rumah Sakit Khusus</t>
  </si>
  <si>
    <t>Jumlah Puskesmas Rawat Inap</t>
  </si>
  <si>
    <t>Jumlah Puskesmas non-Rawat Inap</t>
  </si>
  <si>
    <t>Jumlah Puskesmas Keliling</t>
  </si>
  <si>
    <t>Jumlah Puskesmas pembantu</t>
  </si>
  <si>
    <t>Jumlah Apotek</t>
  </si>
  <si>
    <t>RS dengan kemampuan pelayanan gadar level 1</t>
  </si>
  <si>
    <t>Tabel 68</t>
  </si>
  <si>
    <t>Jumlah Posyandu</t>
  </si>
  <si>
    <t>Posyandu</t>
  </si>
  <si>
    <t>Tabel 69</t>
  </si>
  <si>
    <t>Posyandu Aktif</t>
  </si>
  <si>
    <t>Rasio posyandu per 100 balita</t>
  </si>
  <si>
    <t>per 100 balita</t>
  </si>
  <si>
    <t>Tabel 70</t>
  </si>
  <si>
    <t>Tabel 71</t>
  </si>
  <si>
    <t>Jumlah Dokter Spesialis</t>
  </si>
  <si>
    <t>Orang</t>
  </si>
  <si>
    <t>Tabel 72</t>
  </si>
  <si>
    <t>Jumlah Dokter Umum</t>
  </si>
  <si>
    <t xml:space="preserve">Rasio Dokter (spesialis+umum) </t>
  </si>
  <si>
    <t>Jumlah Dokter Gigi + Dokter Gigi Spesialis</t>
  </si>
  <si>
    <t>Rasio Dokter Gigi (termasuk Dokter Gigi Spesialis)</t>
  </si>
  <si>
    <t>Jumlah Bidan</t>
  </si>
  <si>
    <t>Tabel 73</t>
  </si>
  <si>
    <t>Rasio Bidan per 100.000 penduduk</t>
  </si>
  <si>
    <t>Jumlah Perawat</t>
  </si>
  <si>
    <t>Rasio Perawat per 100.000 penduduk</t>
  </si>
  <si>
    <t>Jumlah Tenaga Kefarmasian</t>
  </si>
  <si>
    <t>Tabel 74</t>
  </si>
  <si>
    <t>Tabel 75</t>
  </si>
  <si>
    <t>Jumlah Tenaga Sanitasi</t>
  </si>
  <si>
    <t>Tabel 76</t>
  </si>
  <si>
    <t>Jumlah Tenaga Gizi</t>
  </si>
  <si>
    <t>Rp</t>
  </si>
  <si>
    <t>Upaya Kesehatan Bersumberdaya Masyarakat (UKBM)</t>
  </si>
  <si>
    <t>Posbindu PTM</t>
  </si>
  <si>
    <t>per 1.000 pasien keluar</t>
  </si>
  <si>
    <t>BIDAN</t>
  </si>
  <si>
    <t>SUMBER DAYA MANUSIA KESEHATAN</t>
  </si>
  <si>
    <t>PEMBIAYAAN KESEHATAN</t>
  </si>
  <si>
    <t>KESEHATAN KELUARGA</t>
  </si>
  <si>
    <t>Kesehatan Ibu</t>
  </si>
  <si>
    <t>Pelayanan Ibu Nifas KF3</t>
  </si>
  <si>
    <t>Ibu hamil dengan imunisasi Td2+</t>
  </si>
  <si>
    <t xml:space="preserve">Ibu Hamil Mendapat Tablet Tambah Darah 90 </t>
  </si>
  <si>
    <t>Peserta KB Pasca Persalinan</t>
  </si>
  <si>
    <t>Tabel 27</t>
  </si>
  <si>
    <t>Kesehatan Anak</t>
  </si>
  <si>
    <t>Tabel 31</t>
  </si>
  <si>
    <t>Cakupan Imunisasi Campak/MR pada Bayi</t>
  </si>
  <si>
    <t>Balita gizi kurang (BB/umur)</t>
  </si>
  <si>
    <t>Balita kurus (BB/TB)</t>
  </si>
  <si>
    <t>BALITA PENDEK (TB/U)</t>
  </si>
  <si>
    <t>Balita pendek (TB/umur)</t>
  </si>
  <si>
    <t>Cakupan Penjaringan Kesehatan Siswa Kelas 1 SD/MI</t>
  </si>
  <si>
    <t>Cakupan Penjaringan Kesehatan Siswa Kelas 7 SMP/MTs</t>
  </si>
  <si>
    <t>Cakupan Penjaringan Kesehatan Siswa Kelas 10 SMA/MA</t>
  </si>
  <si>
    <t>Tabel 34</t>
  </si>
  <si>
    <t>Tabel 35</t>
  </si>
  <si>
    <t>Tabel 42</t>
  </si>
  <si>
    <t>Pelayanan Kesehatan Usia Produktif</t>
  </si>
  <si>
    <t>Kesehatan Usia Produktif dan Usia Lanjut</t>
  </si>
  <si>
    <t>PENGENDALIAN PENYAKIT</t>
  </si>
  <si>
    <t>Puskesmas yang melakukan tatalaksana standar pneumonia min 60%</t>
  </si>
  <si>
    <t>Jumlah Kasus Baru AIDS</t>
  </si>
  <si>
    <t>Persentase Diare ditemukan dan ditangani pada balita</t>
  </si>
  <si>
    <t>Persentase Diare ditemukan dan ditangani pada semua umur</t>
  </si>
  <si>
    <t>Penemuan penderita pneumonia pada balita</t>
  </si>
  <si>
    <t>per 1.000 penduduk</t>
  </si>
  <si>
    <t>Penderita Hipertensi Mendapat Pelayanan Kesehatan</t>
  </si>
  <si>
    <t>Deteksi Dini Kanker Leher Rahim dan Kanker Payudara</t>
  </si>
  <si>
    <t>% perempuan usia 30-50 tahun</t>
  </si>
  <si>
    <t>Pelayanan Kesehatan Orang dengan Gangguan Jiwa Berat</t>
  </si>
  <si>
    <t>KLB ditangani &lt; 24 jam</t>
  </si>
  <si>
    <t>Tabel 66</t>
  </si>
  <si>
    <t>KESEHATAN MASYARAKAT</t>
  </si>
  <si>
    <t>Tempat-tempat umum memenuhi syarat kesehatan</t>
  </si>
  <si>
    <t>V</t>
  </si>
  <si>
    <t>Td2+</t>
  </si>
  <si>
    <t>PERSENTASE DESA YANG MEMANFAATKAN DANA DESA UNTUK KESEHATAN MENURUT KECAMATAN DAN PUSKESMAS</t>
  </si>
  <si>
    <t>YG MEMANFAATKAN DANA DESA UNTUK KESEHATAN</t>
  </si>
  <si>
    <t>Desa yang memanfaatkan dana desa untuk kesehatan</t>
  </si>
  <si>
    <t>c. Dana Alokasi Khusus (DAK)</t>
  </si>
  <si>
    <t>c. Dana Alokasi Khusus (DAK) : BOK</t>
  </si>
  <si>
    <t>a.  Dana Dekonsentrasi</t>
  </si>
  <si>
    <t>b. Lain-lain (sebutkan), misal bansos kapitasi</t>
  </si>
  <si>
    <t>Puskesmas keliling</t>
  </si>
  <si>
    <t>Pustu</t>
  </si>
  <si>
    <t>Apotek</t>
  </si>
  <si>
    <t>I</t>
  </si>
  <si>
    <t>II</t>
  </si>
  <si>
    <t>II.1</t>
  </si>
  <si>
    <t>II.2</t>
  </si>
  <si>
    <t>II.3</t>
  </si>
  <si>
    <t>III</t>
  </si>
  <si>
    <t>IV</t>
  </si>
  <si>
    <t>V.1</t>
  </si>
  <si>
    <t>V.2</t>
  </si>
  <si>
    <t>V.3</t>
  </si>
  <si>
    <t>VI</t>
  </si>
  <si>
    <t>CNR seluruh kasus TBC</t>
  </si>
  <si>
    <t>Angka kesembuhan BTA+</t>
  </si>
  <si>
    <t>Angka pengobatan lengkap semua kasus TBC</t>
  </si>
  <si>
    <t>Jumlah Kasus Baru Kusta (PB+MB)</t>
  </si>
  <si>
    <t>Angka penemuan kasus baru kusta (NCDR)</t>
  </si>
  <si>
    <t>Persentase Kasus Baru Kusta anak 0-14 Tahun</t>
  </si>
  <si>
    <t>Persentase Cacat Tingkat 0 Penderita Kusta</t>
  </si>
  <si>
    <t>Persentase Cacat Tingkat 2 Penderita Kusta</t>
  </si>
  <si>
    <t>Angka Cacat Tingkat 2 Penderita Kusta</t>
  </si>
  <si>
    <t xml:space="preserve">Angka Prevalensi Kusta </t>
  </si>
  <si>
    <t>Penderita Kusta PB Selesai Berobat (RFT PB)</t>
  </si>
  <si>
    <t>Penderita Kusta MB Selesai Berobat (RFT MB)</t>
  </si>
  <si>
    <t>VI.1</t>
  </si>
  <si>
    <t>VI.2</t>
  </si>
  <si>
    <t>VI.3</t>
  </si>
  <si>
    <t>VI.4</t>
  </si>
  <si>
    <t>VII</t>
  </si>
  <si>
    <t xml:space="preserve"> PEREMPUAN</t>
  </si>
  <si>
    <t>RS Khusus</t>
  </si>
  <si>
    <t>Praktik Mandiri Dokter Spesialis</t>
  </si>
  <si>
    <t>Gross Death Rate</t>
  </si>
  <si>
    <r>
      <t xml:space="preserve">PENDERITA KUSTA SELESAI BEROBAT </t>
    </r>
    <r>
      <rPr>
        <i/>
        <sz val="13"/>
        <rFont val="Arial"/>
        <family val="2"/>
      </rPr>
      <t>(RELEASE FROM TREATMENT/RFT)</t>
    </r>
    <r>
      <rPr>
        <sz val="13"/>
        <rFont val="Arial"/>
        <family val="2"/>
      </rPr>
      <t xml:space="preserve"> MENURUT JENIS KELAMIN, KECAMATAN, DAN PUSKESMAS</t>
    </r>
  </si>
  <si>
    <r>
      <t xml:space="preserve">CAKUPAN DESA/KELURAHAN </t>
    </r>
    <r>
      <rPr>
        <i/>
        <sz val="13"/>
        <rFont val="Arial"/>
        <family val="2"/>
      </rPr>
      <t>UNIVERSAL CHILD IMMUNIZATION</t>
    </r>
    <r>
      <rPr>
        <sz val="13"/>
        <rFont val="Arial"/>
        <family val="2"/>
      </rPr>
      <t xml:space="preserve"> (UCI) MENURUT KECAMATAN DAN PUSKESMAS</t>
    </r>
  </si>
  <si>
    <t>PESERTA KB AKTIF MENURUT JENIS KONTRASEPSI, KECAMATAN, DAN PUSKESMAS</t>
  </si>
  <si>
    <t>*khusus untuk provinsi DIY, diisi dengan imunisasi IPV dosis ke 3</t>
  </si>
  <si>
    <t>DAN CASE DETECTION RATE (CDR) MENURUT JENIS KELAMIN, KECAMATAN, DAN PUSKESMAS</t>
  </si>
  <si>
    <t>Persentase perkiraan kasus pneumonia pada balita berbeda untuk setiap provinsi, sesuai hasil riskesdas</t>
  </si>
  <si>
    <t xml:space="preserve">KASUS BARU KUSTA CACAT TINGKAT 0, CACAT TINGKAT 2, PENDERITA KUSTA ANAK&lt;15 TAHUN, </t>
  </si>
  <si>
    <t>Keterangan: Jumlah kasus adalah seluruh kasus yang ada di wilayah kerja puskesmas tersebut termasuk kasus yang ditemukan di RS</t>
  </si>
  <si>
    <t>TABEL  17</t>
  </si>
  <si>
    <t>Net Death Rate</t>
  </si>
  <si>
    <t>JUMLAH BADUTA</t>
  </si>
  <si>
    <t>JUMLAH SARANA AIR MINUM DGN RESIKO RENDAH+ SEDANG</t>
  </si>
  <si>
    <t>Cakupan penemuan kasus TBC anak</t>
  </si>
  <si>
    <t>Persalinan ditolong Tenaga Kesehatan di Fasyankes</t>
  </si>
  <si>
    <t>Pelayanan kesehatan balita</t>
  </si>
  <si>
    <t>Pelayanan Kesehatan Usila (60+ tahun)</t>
  </si>
  <si>
    <t>Pengendalian Penyakit Menular Langsung</t>
  </si>
  <si>
    <t>Pengendalian Penyakit yang Dapat Dicegah dengan Imunisasi</t>
  </si>
  <si>
    <t>Pengendalian Penyakit Tular Vektor dan Zoonotik</t>
  </si>
  <si>
    <t>Pengendalian Penyakit Tidak Menular</t>
  </si>
  <si>
    <t>Sarana air minum memenuhi syarat</t>
  </si>
  <si>
    <t>Tempat pengelolaan makanan memenuhi syarat kesehatan</t>
  </si>
  <si>
    <t>catatan: diisi dengan tanda "V"</t>
  </si>
  <si>
    <t>Keterangan: *) beri tanda "V" jika puskesmas memiliki obat dan vaksin esensial ≥80%</t>
  </si>
  <si>
    <t xml:space="preserve">                    *) beri tanda "X" jika puskesmas memiliki obat dan vaksin esensial &lt;80%</t>
  </si>
  <si>
    <t>BALITA BATUK ATAU KESUKARAN BERNAPAS</t>
  </si>
  <si>
    <t>DIBERIKAN TATALAKSANA STANDAR (DIHITUNG NAPAS / LIHAT TDDK*)</t>
  </si>
  <si>
    <t>PERSENTASE YANG DIBERIKAN TATALAKSANA STANDAR</t>
  </si>
  <si>
    <t>KASUS TERDAFTAR</t>
  </si>
  <si>
    <t>INSIDENS RATE SUSPEK CAMPAK</t>
  </si>
  <si>
    <t>SD/MI</t>
  </si>
  <si>
    <t>SMA/MA</t>
  </si>
  <si>
    <t>SMP/MTs</t>
  </si>
  <si>
    <t xml:space="preserve">JUMLAH TERDUGA TUBERKULOSIS </t>
  </si>
  <si>
    <t xml:space="preserve">Jumlah estimasi  orang  dengan risiko terinfeksi HIV </t>
  </si>
  <si>
    <t>Jumlah orang dengan risiko terinfeksi HIV yang mendapatkan pelayanan sesuai standar</t>
  </si>
  <si>
    <t xml:space="preserve">Persentase orang dengan risiko terinfeksi HIV mendapatkan 
pelayanan  deteksi dini HIV sesuai standar
</t>
  </si>
  <si>
    <t xml:space="preserve">JUMLAH PENDERITA DM  </t>
  </si>
  <si>
    <t>PELAYANAN KESEHATAN PENDERITA DIABETES MELITUS (DM) MENURUT KECAMATAN DAN PUSKESMAS</t>
  </si>
  <si>
    <t>PENDERITA DM YANG MENDAPATKAN PELAYANAN KESEHATAN SESUAI STANDAR</t>
  </si>
  <si>
    <t xml:space="preserve">Penyandang DM  mendapatkan pelayanan kesehatan sesuai standar </t>
  </si>
  <si>
    <t>JUMLAH POSBINDU PTM**</t>
  </si>
  <si>
    <t>**PTM: Penyakit Tidak Menular</t>
  </si>
  <si>
    <t>CAKUPAN JAMINAN KESEHATAN  PENDUDUK MENURUT JENIS JAMINAN</t>
  </si>
  <si>
    <t>LABORATORIUM KESEHATAN</t>
  </si>
  <si>
    <t xml:space="preserve">PERSENTASE RUMAH SAKIT DENGAN KEMAMPUAN PELAYANAN GAWAT DARURAT (GADAR ) LEVEL I </t>
  </si>
  <si>
    <r>
      <t xml:space="preserve">ANGKA BEBAN TANGGUNGAN </t>
    </r>
    <r>
      <rPr>
        <b/>
        <i/>
        <sz val="12"/>
        <rFont val="Arial"/>
        <family val="2"/>
      </rPr>
      <t>(DEPENDENCY RATIO)</t>
    </r>
  </si>
  <si>
    <r>
      <t xml:space="preserve">Keterangan: </t>
    </r>
    <r>
      <rPr>
        <vertAlign val="superscript"/>
        <sz val="9"/>
        <rFont val="Arial"/>
        <family val="2"/>
      </rPr>
      <t>a</t>
    </r>
    <r>
      <rPr>
        <sz val="9"/>
        <rFont val="Arial"/>
        <family val="2"/>
      </rPr>
      <t xml:space="preserve"> termasuk rumah sakit swasta</t>
    </r>
  </si>
  <si>
    <t>POSYANDU AKTIF*</t>
  </si>
  <si>
    <t>*Posyandu aktif: posyandu purnama + mandiri</t>
  </si>
  <si>
    <t xml:space="preserve">Keterangan : a) Jumlah termasuk S3; </t>
  </si>
  <si>
    <t xml:space="preserve">           b) Tenaga kesehatan yang bertugas di lebih dari satu tempat, hanya dihitung satu kali </t>
  </si>
  <si>
    <r>
      <t>RASIO TERHADAP 100.000 PENDUDUK</t>
    </r>
    <r>
      <rPr>
        <b/>
        <vertAlign val="superscript"/>
        <sz val="12"/>
        <rFont val="Arial"/>
        <family val="2"/>
      </rPr>
      <t>b</t>
    </r>
  </si>
  <si>
    <r>
      <t>RASIO TERHADAP 100.000 PENDUDUK</t>
    </r>
    <r>
      <rPr>
        <b/>
        <vertAlign val="superscript"/>
        <sz val="12"/>
        <rFont val="Arial"/>
        <family val="2"/>
      </rPr>
      <t>a</t>
    </r>
  </si>
  <si>
    <t xml:space="preserve">                          b) Tenaga kesehatan yang bertugas di lebih dari satu tempat, hanya dihitung satu kali </t>
  </si>
  <si>
    <t>JUMLAH KELAHIRAN MENURUT JENIS KELAMIN, KECAMATAN, DAN PUSKESMAS</t>
  </si>
  <si>
    <t xml:space="preserve">                - a : kematian bayi termasuk kematian pada neonatal</t>
  </si>
  <si>
    <t>JUMLAH KEMATIAN NEONATAL, BAYI, DAN ANAK BALITA MENURUT PENYEBAB UTAMA, KECAMATAN, DAN PUSKESMAS</t>
  </si>
  <si>
    <t xml:space="preserve">CAKUPAN PELAYANAN KESEHATAN PESERTA DIDIK SD/MI, SMP/MTS, SMA/MA SERTA USIA PENDIDIKAN DASAR MENURUT KECAMATAN DAN PUSKESMAS </t>
  </si>
  <si>
    <t>UPAYA KESEHATAN GIGI SEKOLAH (UKGS)</t>
  </si>
  <si>
    <t>JUMLAH TERDUGA TUBERKULOSIS, KASUS TUBERKULOSIS, KASUS TUBERKULOSIS ANAK, CASE NOTIFICATION RATE (CNR) PER 100.000 PENDUDUK</t>
  </si>
  <si>
    <r>
      <rPr>
        <b/>
        <i/>
        <sz val="12"/>
        <rFont val="Arial"/>
        <family val="2"/>
      </rPr>
      <t xml:space="preserve">CNR SEMUA </t>
    </r>
    <r>
      <rPr>
        <b/>
        <sz val="12"/>
        <rFont val="Arial"/>
        <family val="2"/>
      </rPr>
      <t>KASUS TUBERKULOSIS PER 100.000 PENDUDUK</t>
    </r>
  </si>
  <si>
    <t>JUMLAH TERDUGA TUBERKULOSIS YANG MENDAPATKAN PELAYANAN SESUAI STANDAR</t>
  </si>
  <si>
    <t>Prevalensi pneumonia pada balita (%)</t>
  </si>
  <si>
    <t>Keterangan: Jumlah kasus adalah seluruh kasus baru yang ada di wilayah kerja puskesmas tersebut termasuk kasus yang ditemukan di RS</t>
  </si>
  <si>
    <t>Keterangan: Jumlah kasus adalah seluruh kasus baru ditemukan yang ada di wilayah kerja puskesmas tersebut termasuk kasus yang ditemukan di RS</t>
  </si>
  <si>
    <t xml:space="preserve">   jika tidak tersedia maka menggunakan perkiraan 10% dari perkiraan jumlah penderita untuk semua umur dan 20% untuk balita</t>
  </si>
  <si>
    <r>
      <t>ANGKA PENEMUAN KASUS BARU (NCDR/</t>
    </r>
    <r>
      <rPr>
        <b/>
        <i/>
        <sz val="12"/>
        <rFont val="Arial"/>
        <family val="2"/>
      </rPr>
      <t>NEW CASE DETECTION RATE</t>
    </r>
    <r>
      <rPr>
        <b/>
        <sz val="12"/>
        <rFont val="Arial"/>
        <family val="2"/>
      </rPr>
      <t>) PER 100.000 PENDUDUK</t>
    </r>
  </si>
  <si>
    <t>MENURUT  KECAMATAN, DAN PUSKESMAS</t>
  </si>
  <si>
    <t>ANGKA KESAKITAN DBD PER 100.000 PENDUDUK</t>
  </si>
  <si>
    <r>
      <t>ANGKA KESAKITAN (</t>
    </r>
    <r>
      <rPr>
        <b/>
        <i/>
        <sz val="12"/>
        <rFont val="Arial"/>
        <family val="2"/>
      </rPr>
      <t>ANNUAL PARASITE INCIDENCE</t>
    </r>
    <r>
      <rPr>
        <b/>
        <sz val="12"/>
        <rFont val="Arial"/>
        <family val="2"/>
      </rPr>
      <t>) PER 1.000 PENDUDUK</t>
    </r>
  </si>
  <si>
    <t>Keterangan: IVA: Inspeksi Visual dengan Asam asetat</t>
  </si>
  <si>
    <t xml:space="preserve">           * diisi dengan checklist (V)</t>
  </si>
  <si>
    <t>PELAYANAN KESEHATAN ORANG DENGAN GANGGUAN JIWA (ODGJ) BERAT  MENURUT KECAMATAN DAN PUSKESMAS</t>
  </si>
  <si>
    <t>JUMLAH KK</t>
  </si>
  <si>
    <t>Desa/Kelurahan</t>
  </si>
  <si>
    <t>KELUARGA DENGAN AKSES TERHADAP FASILITAS SANITASI YANG LAYAK (JAMBAN SEHAT)</t>
  </si>
  <si>
    <t>JUMLAH 
KK PENGGUNA</t>
  </si>
  <si>
    <t>JUMLAH KK DENGAN AKSES TERHADAP FASILITAS SANITASI YANG LAYAK (JAMBAN SEHAT) MENURUT KECAMATAN, DAN PUSKESMAS</t>
  </si>
  <si>
    <t>Pelayanan kesehatan pada usia pendidikan dasar</t>
  </si>
  <si>
    <t>% ORANG TERDUGA TUBERKULOSIS (TBC) MENDAPATKAN PELAYANAN TUBERKULOSIS SESUAI STANDAR</t>
  </si>
  <si>
    <t>Jumlah kematian selama pengobatan tuberkulosis</t>
  </si>
  <si>
    <t>Jumlah Kematian akibat AIDS</t>
  </si>
  <si>
    <t>AFP Rate (non polio) &lt; 15 tahun</t>
  </si>
  <si>
    <t xml:space="preserve">Insiden rate suspek campak </t>
  </si>
  <si>
    <t>Jumlah kasus suspek campak</t>
  </si>
  <si>
    <t>Jumlah kasus hepatitis B</t>
  </si>
  <si>
    <t>Jumlah kasus tetanus neonatorum</t>
  </si>
  <si>
    <t>Jumlah kasus pertusis</t>
  </si>
  <si>
    <t>Jumlah kasus difteri</t>
  </si>
  <si>
    <t>Konfirmasi laboratorium pada suspek malaria</t>
  </si>
  <si>
    <t>Pengobatan standar kasus malaria positif</t>
  </si>
  <si>
    <t>Penderita kronis filariasis</t>
  </si>
  <si>
    <t>Sarana air minum dengan risiko rendah dan sedang</t>
  </si>
  <si>
    <t>Penduduk 15 tahun ke atas melek huruf</t>
  </si>
  <si>
    <t>Penduduk 15 tahun yang memiliki ijazah tertinggi</t>
  </si>
  <si>
    <t>Puskesmas dengan ketersediaan obat vaksin &amp; essensial</t>
  </si>
  <si>
    <t>Jumlah Tenaga Kesehatan Masyarakat</t>
  </si>
  <si>
    <t>Total anggaran kesehatan</t>
  </si>
  <si>
    <t>APBD kesehatan terhadap APBD kab/kota</t>
  </si>
  <si>
    <t>Anggaran kesehatan perkapita</t>
  </si>
  <si>
    <t>Persentase orang terduga TBC mendapatkan pelayanan kesehatan sesuai standar</t>
  </si>
  <si>
    <t>b. SMA/ MA</t>
  </si>
  <si>
    <t>h. S1/DIPLOMA IV</t>
  </si>
  <si>
    <t>f.  S1/Diploma IV</t>
  </si>
  <si>
    <t>d. Diploma I/Diploma II</t>
  </si>
  <si>
    <t>JUMLAH FASILITAS PELAYANAN KESEHATAN MENURUT KEPEMILIKAN</t>
  </si>
  <si>
    <t>K4*</t>
  </si>
  <si>
    <t xml:space="preserve">Keterangan: *cakupan K4 sama dengan indikator SPM "persentase ibu hamil mendapatkan pelayanan kesehatan ibu hamil"
</t>
  </si>
  <si>
    <t>PERSALINAN DI FASYANKES**</t>
  </si>
  <si>
    <t xml:space="preserve">                 ** persalinan di fasyankes sama dengan indikator SPM "persentase ibu bersalin mendapatkan pelayanan persalinan"
</t>
  </si>
  <si>
    <t>KUNJUNGAN NEONATAL 3 KALI (KN LENGKAP)*</t>
  </si>
  <si>
    <t xml:space="preserve">Keterangan: *KN Lengkap sama dengan indikator SPM "Persentase bayi baru lahir mendapatkan pelayanan kesehatan bayi baru lahir"
</t>
  </si>
  <si>
    <t>USIA PENDIDIKAN DASAR*</t>
  </si>
  <si>
    <t>Keterangan :</t>
  </si>
  <si>
    <t xml:space="preserve">merupakan indikator SPM "Persentase anak usia pendidikan dasar yang mendapatkan pelayanan kesehatan sesuai standar"
</t>
  </si>
  <si>
    <t>MENDAPAT SKRINING KESEHATAN SESUAI STANDAR</t>
  </si>
  <si>
    <t>AHLI TEKNOLOGI LABORATORIUM MEDIK</t>
  </si>
  <si>
    <t>KK dengan akses terhadap sanitasi yang layak (jamban sehat)</t>
  </si>
  <si>
    <t>JUMLAH BALITA
USIA 12-59 BULAN</t>
  </si>
  <si>
    <t>PELAYANAN KESEHATAN BALITA*</t>
  </si>
  <si>
    <t xml:space="preserve">Keterangan: *cakupan pelayanan kesehatan balita sama dengan indikator SPM "cakupan pelayanan kesehatan balita sesuai standar"
</t>
  </si>
  <si>
    <t xml:space="preserve">Pelayanan kesehatan balita = Balita  usia 12-23 bulan   yang mendapat pelayanan kesehatan sesuai standar  + Balita usia 24-35 bulan mendapatkan pelayanan kesehatan sesuai standar </t>
  </si>
  <si>
    <t xml:space="preserve">                                                  + Balita usia 36-59 bulan mendapakan pelayanan sesuai standar</t>
  </si>
  <si>
    <t>KASUS KONFIRMASI</t>
  </si>
  <si>
    <t>SEMBUH</t>
  </si>
  <si>
    <t>KASUS COVID-19 BERDASARKAN JENIS KELAMIN DAN KELOMPOK UMUR</t>
  </si>
  <si>
    <t>0-2 TAHUN</t>
  </si>
  <si>
    <t>3-6 TAHUN</t>
  </si>
  <si>
    <t>7-12 TAHUN</t>
  </si>
  <si>
    <t>13-15 TAHUN</t>
  </si>
  <si>
    <t>16-18 TAHUN</t>
  </si>
  <si>
    <t>19-30 TAHUN</t>
  </si>
  <si>
    <t>31-45 TAHUN</t>
  </si>
  <si>
    <t>46-59 TAHUN</t>
  </si>
  <si>
    <t>60+ TAHUN</t>
  </si>
  <si>
    <t>JUMLAH LAB YANG MEMERIKSA</t>
  </si>
  <si>
    <t>JUMLAH LAB YANG MELAPOR</t>
  </si>
  <si>
    <t>JUMLAH SPESIMEN</t>
  </si>
  <si>
    <t>JUMLAH ORANG DIPERIKSA</t>
  </si>
  <si>
    <t>JUMLAH ORANG DIPERIKSA POSITIF</t>
  </si>
  <si>
    <t>JUMLAH ORANG DIPERIKSA/1 JUTA PENDUDUK</t>
  </si>
  <si>
    <t>POSITIVITY RATE (%)</t>
  </si>
  <si>
    <t>RT-PCR</t>
  </si>
  <si>
    <t>TCM</t>
  </si>
  <si>
    <t>RT-PCR DAN TCM</t>
  </si>
  <si>
    <t>DIPERIKSA</t>
  </si>
  <si>
    <t>NEGATIF</t>
  </si>
  <si>
    <t>INKONKLUSIF</t>
  </si>
  <si>
    <t>INVALID</t>
  </si>
  <si>
    <t>Catatan: kolom E bukan merupakan penjumlahan C dan D</t>
  </si>
  <si>
    <t>TABEL 60a</t>
  </si>
  <si>
    <t>TABEL 60b</t>
  </si>
  <si>
    <r>
      <t xml:space="preserve">ANGKA KESEMBUHAN </t>
    </r>
    <r>
      <rPr>
        <i/>
        <sz val="12"/>
        <color indexed="8"/>
        <rFont val="Arial"/>
        <family val="2"/>
      </rPr>
      <t>(Recovery Rate)</t>
    </r>
  </si>
  <si>
    <r>
      <t xml:space="preserve">ANGKA KEMATIAN </t>
    </r>
    <r>
      <rPr>
        <i/>
        <sz val="12"/>
        <color indexed="8"/>
        <rFont val="Arial"/>
        <family val="2"/>
      </rPr>
      <t>(Case Fatality Rate)</t>
    </r>
  </si>
  <si>
    <t>TABEL 60C</t>
  </si>
  <si>
    <t>Kasus Konfirmasi Covid-19</t>
  </si>
  <si>
    <t>Angka Kesembuhan Covid-19 (RR)</t>
  </si>
  <si>
    <t>Angka Kematian Covid-19 (CFR)</t>
  </si>
  <si>
    <t>Jumlah Orang diperiksa/1 juta penduduk</t>
  </si>
  <si>
    <t>Positivity Rate</t>
  </si>
  <si>
    <t>per 1 juta penduduk</t>
  </si>
  <si>
    <t>per 10.000 penduduk</t>
  </si>
  <si>
    <t>Tabel 60a</t>
  </si>
  <si>
    <t>Tabel 60b</t>
  </si>
  <si>
    <t>Tabel 60c</t>
  </si>
  <si>
    <t>JUMLAH LABORATORIUM DAN PEMERIKSAAN SPESIMEN COVID-19 MENURUT KECAMATAN DAN PUSKESMAS</t>
  </si>
  <si>
    <t>KASUS COVID-19 MENURUTMENURUT KECAMATAN DAN PUSKESMAS</t>
  </si>
  <si>
    <t>Sooko</t>
  </si>
  <si>
    <t>Trowulan</t>
  </si>
  <si>
    <t>Puri</t>
  </si>
  <si>
    <t>Mojoanyar</t>
  </si>
  <si>
    <t>Bangsal</t>
  </si>
  <si>
    <t>Gedeg</t>
  </si>
  <si>
    <t>Kemlagi</t>
  </si>
  <si>
    <t>Dawarblandong</t>
  </si>
  <si>
    <t>Jetis</t>
  </si>
  <si>
    <t>Mojosari</t>
  </si>
  <si>
    <t>Pungging</t>
  </si>
  <si>
    <t>Ngoro</t>
  </si>
  <si>
    <t>Dlanggu</t>
  </si>
  <si>
    <t>Kutorejo</t>
  </si>
  <si>
    <t>Pacet</t>
  </si>
  <si>
    <t>Trawas</t>
  </si>
  <si>
    <t>Gondang</t>
  </si>
  <si>
    <t>Jatirejo</t>
  </si>
  <si>
    <t>MOJOKERTO</t>
  </si>
  <si>
    <t>RSUD Prof. dr. Soekandar</t>
  </si>
  <si>
    <t>RSUD R A Basoeni Gedeg</t>
  </si>
  <si>
    <t>RS Khusus Sumber Glagah</t>
  </si>
  <si>
    <t>RS Kartini</t>
  </si>
  <si>
    <t>RS Dharma Husada</t>
  </si>
  <si>
    <t>RS Mawwadah</t>
  </si>
  <si>
    <t>RSI Arofah</t>
  </si>
  <si>
    <t>RS Sidowaras</t>
  </si>
  <si>
    <t>RSI Sakinah</t>
  </si>
  <si>
    <t>RS Mutiara Hati</t>
  </si>
  <si>
    <t>RS Dian Husada</t>
  </si>
  <si>
    <t>Tawangsari</t>
  </si>
  <si>
    <t>Gayaman</t>
  </si>
  <si>
    <t>Lespadangan</t>
  </si>
  <si>
    <t>Kedungsari</t>
  </si>
  <si>
    <t>Kupang</t>
  </si>
  <si>
    <t>Modopuro</t>
  </si>
  <si>
    <t>Watukenongo</t>
  </si>
  <si>
    <t>Manduro</t>
  </si>
  <si>
    <t>Pesanggrahan</t>
  </si>
  <si>
    <t>Pandan</t>
  </si>
  <si>
    <t>-</t>
  </si>
  <si>
    <t>SUB JUMLAH I (PUSKESMAS)</t>
  </si>
  <si>
    <t>RS Islam Sakinah</t>
  </si>
  <si>
    <t>RS Kusta Sumberglagah</t>
  </si>
  <si>
    <t>RS Mawaddah Medika</t>
  </si>
  <si>
    <t>RS Sido Waras</t>
  </si>
  <si>
    <t>RSUD Prof Dr Soekandar</t>
  </si>
  <si>
    <t>RSUD RA.Basoeni</t>
  </si>
  <si>
    <t>SUB JUMLAH II (RUMAH SAKIT)</t>
  </si>
  <si>
    <t>Rumah Sakit</t>
  </si>
  <si>
    <t>0</t>
  </si>
  <si>
    <t>JENIS KELAMIN</t>
  </si>
  <si>
    <t>SUB JUMLAH III (KLINIK)</t>
  </si>
  <si>
    <t>Klinik Keluarga Bahagia</t>
  </si>
  <si>
    <t>Klinik hikmah</t>
  </si>
  <si>
    <t>Klinik Nabila husada</t>
  </si>
  <si>
    <t>Klinik mitra 38</t>
  </si>
  <si>
    <t>Klinik Surya Husada</t>
  </si>
  <si>
    <t>Klinik Mitra Bersama</t>
  </si>
  <si>
    <t>Klinik galena</t>
  </si>
  <si>
    <t>Klinik emma jetis</t>
  </si>
  <si>
    <t>Klinik Rama medika</t>
  </si>
  <si>
    <t>Klinik Lailia Husada</t>
  </si>
  <si>
    <t>Klinik Wilujeng</t>
  </si>
  <si>
    <t>Klinik Nusa Medika Puri</t>
  </si>
  <si>
    <t>Klinik Kencana Asri Medika</t>
  </si>
  <si>
    <t>Klinik Laboratorium Klinik Ultra</t>
  </si>
  <si>
    <t>Klinik Post Medika</t>
  </si>
  <si>
    <t>Klinik Madinah</t>
  </si>
  <si>
    <t>Klinik Sehat Husada</t>
  </si>
  <si>
    <t>Klinik Bina Sehat</t>
  </si>
  <si>
    <t>Klinik Kemlagi Medika</t>
  </si>
  <si>
    <t>Klinik Industri Medika 2</t>
  </si>
  <si>
    <t>Klinik Babussalam</t>
  </si>
  <si>
    <t>Klinik Pratama Kimia Farma</t>
  </si>
  <si>
    <t>Klinik Aulia Husada</t>
  </si>
  <si>
    <t>Klinik Mitra 106 Ngoro</t>
  </si>
  <si>
    <t>Klinik Utama Ananda</t>
  </si>
  <si>
    <t>Klinik Post Beauty Mojosari</t>
  </si>
  <si>
    <t>Laboratorium Klinik Medis Gajah Mada</t>
  </si>
  <si>
    <t>Klinik Alfa</t>
  </si>
  <si>
    <t>Apotek An Nur Farma Kejagan</t>
  </si>
  <si>
    <t>Apotek An Nur Farma Pandan</t>
  </si>
  <si>
    <t>Apotek Anugerah Mojosari</t>
  </si>
  <si>
    <t>Apotik Ariyati Medika Farma</t>
  </si>
  <si>
    <t>Apotik Dawarblandong</t>
  </si>
  <si>
    <t>Apotik isyvina</t>
  </si>
  <si>
    <t>Apotek Japan Farma</t>
  </si>
  <si>
    <t>Apotik Kaliandra</t>
  </si>
  <si>
    <t>Apotek Kemlagi Farma</t>
  </si>
  <si>
    <t>Apotek Orbid</t>
  </si>
  <si>
    <t>Apotik Pramita</t>
  </si>
  <si>
    <t>Apotek Seger Waras</t>
  </si>
  <si>
    <t>Apotik Sooko Farma</t>
  </si>
  <si>
    <t>Apotek Yasan</t>
  </si>
  <si>
    <t>Apotek Kimia Farma Mojosari</t>
  </si>
  <si>
    <t>Apotek Ngoro Farma</t>
  </si>
  <si>
    <t>Apotek Naufa Farma</t>
  </si>
  <si>
    <t>Apotek Lengkong</t>
  </si>
  <si>
    <t>Apotik Majapahit</t>
  </si>
  <si>
    <t>Apotik Tambak Agung</t>
  </si>
  <si>
    <t>SUB JUMLAH IV (APOTEK)</t>
  </si>
  <si>
    <t>Apotek VIdi Farma</t>
  </si>
  <si>
    <t>LABKESDA</t>
  </si>
  <si>
    <t>UPTD PMI</t>
  </si>
  <si>
    <t>apotek VIdi Farma</t>
  </si>
  <si>
    <t>SUB JUMLAH III (Apotek)</t>
  </si>
  <si>
    <t>1</t>
  </si>
  <si>
    <t>2</t>
  </si>
  <si>
    <t>Klinik Hikmah</t>
  </si>
  <si>
    <t>Klinik Mitra 38</t>
  </si>
  <si>
    <t>Klinik Mitra 47</t>
  </si>
  <si>
    <t>Klinik Mitra 106</t>
  </si>
  <si>
    <t>Klinik Prima Medika</t>
  </si>
  <si>
    <t>Klinik Galena</t>
  </si>
  <si>
    <t>Klinik Emma Jetis</t>
  </si>
  <si>
    <t>Klinik PT. Indonesia Tri Sembilan</t>
  </si>
  <si>
    <t>Klinik Rama Medika</t>
  </si>
  <si>
    <t>Klinik Akbar Medika</t>
  </si>
  <si>
    <t>Klinik Zam Zam</t>
  </si>
  <si>
    <t>Klinik Poskes TNI 503</t>
  </si>
  <si>
    <t xml:space="preserve">Klinik Puri Medika </t>
  </si>
  <si>
    <t>Klinik Bina Sehat Walafiat</t>
  </si>
  <si>
    <t>Klinik Kimia Farma</t>
  </si>
  <si>
    <t>Klinik Cita Mulia</t>
  </si>
  <si>
    <t>Klinik Clarise Beauty</t>
  </si>
  <si>
    <t>Klinik Post Beauty II</t>
  </si>
  <si>
    <t>Klinik Carissa Skin Care</t>
  </si>
  <si>
    <t>Klinik DAF</t>
  </si>
  <si>
    <t>Klinik Post Beauty I</t>
  </si>
  <si>
    <t>Klinik Nusamedika Gempolkerep</t>
  </si>
  <si>
    <t>Klinik Bina Sehat PPNI</t>
  </si>
  <si>
    <t>Klinik Lailia Husada I</t>
  </si>
  <si>
    <t>Klinik R.A Basoeni 104</t>
  </si>
  <si>
    <t>Klinik Margo Rahayu</t>
  </si>
  <si>
    <t>Klinik Rahma Kartika</t>
  </si>
  <si>
    <t>Klinik Dokter Anita</t>
  </si>
  <si>
    <t>Klinik Rohima</t>
  </si>
  <si>
    <t>Klinik Permata Bunda</t>
  </si>
  <si>
    <t>Klinik Nukta Tsaqilah</t>
  </si>
  <si>
    <t>Klinik An-Nawawi</t>
  </si>
  <si>
    <t>Klinik SPN POLDA JATIM</t>
  </si>
  <si>
    <t>Klinik Dr. Djalu</t>
  </si>
  <si>
    <t>Klinik Nabila Husada</t>
  </si>
  <si>
    <t>Klinik Muhammadiyah Kemlagi</t>
  </si>
  <si>
    <t>Klinik Eka Medika</t>
  </si>
  <si>
    <t>Klinik Griya Medika</t>
  </si>
  <si>
    <t>Klinik As-Syifa Nusantara</t>
  </si>
  <si>
    <t>1. Klinik Utama Mata Royal EDC Mojosari</t>
  </si>
  <si>
    <t xml:space="preserve">2. Klinik Utama Rawat Inap dan Rumah Bersalin Ananda </t>
  </si>
  <si>
    <t>RSU Prof dr Soekandar</t>
  </si>
  <si>
    <t>RS DIAN HUSADA</t>
  </si>
  <si>
    <t>SUB JUMLAH III (KLINIK )</t>
  </si>
  <si>
    <t>SUB JUMLAH IV(APOTEK)</t>
  </si>
  <si>
    <t>UPT Puskesmas KEDUNGSARI</t>
  </si>
  <si>
    <t>UPT Puskesmas JATIREJO</t>
  </si>
  <si>
    <t>UPT Puskesmas GONDANG</t>
  </si>
  <si>
    <t>UPT Puskesmas PACET</t>
  </si>
  <si>
    <t>UPT Puskesmas PANDAN</t>
  </si>
  <si>
    <t>UPT Puskesmas TRAWAS</t>
  </si>
  <si>
    <t>UPT Puskesmas MANDURO</t>
  </si>
  <si>
    <t>UPT Puskesmas NGORO</t>
  </si>
  <si>
    <t>UPT Puskesmas PUNGGING</t>
  </si>
  <si>
    <t>UPT Puskesmas WATUKENONGO</t>
  </si>
  <si>
    <t>UPT Puskesmas PESANGGRAHAN</t>
  </si>
  <si>
    <t>UPT Puskesmas MOJOSARI</t>
  </si>
  <si>
    <t>UPT Puskesmas MODOPURO</t>
  </si>
  <si>
    <t>UPT Puskesmas BANGSAL</t>
  </si>
  <si>
    <t>UPT Puskesmas GAYAMAN</t>
  </si>
  <si>
    <t>UPT Puskesmas KUTOREJO</t>
  </si>
  <si>
    <t>UPT Puskesmas DLANGGU</t>
  </si>
  <si>
    <t>UPT Puskesmas PURI</t>
  </si>
  <si>
    <t>UPT Puskesmas TAWANGSARI</t>
  </si>
  <si>
    <t>UPT Puskesmas TROWULAN</t>
  </si>
  <si>
    <t>UPT Puskesmas SOOKO</t>
  </si>
  <si>
    <t>UPT Puskesmas GEDEG</t>
  </si>
  <si>
    <t>UPT Puskesmas LESPADANGAN</t>
  </si>
  <si>
    <t>UPT Puskesmas KEMLAGI</t>
  </si>
  <si>
    <t>UPT Puskesmas KUPANG</t>
  </si>
  <si>
    <t>UPT Puskesmas JETIS</t>
  </si>
  <si>
    <t>UPT Puskesmas DAWAR BLANDONG</t>
  </si>
  <si>
    <t>3</t>
  </si>
  <si>
    <t>SUB JUMLAH I(PUSKESMAS )</t>
  </si>
  <si>
    <t>SUB JUMLAH II(RUMAH SAKIT)</t>
  </si>
  <si>
    <t>SUB JUMLAH III(KLINIK )</t>
  </si>
  <si>
    <t>SUB JUMLAH I (PUSKESMAS )</t>
  </si>
  <si>
    <t>SUB JUMLAH II ( RUMAH SAKIT )</t>
  </si>
  <si>
    <t>SUB JUMLAH III ( KLINIK )</t>
  </si>
  <si>
    <r>
      <t>JUMLAH (KAB/KOTA)</t>
    </r>
    <r>
      <rPr>
        <vertAlign val="superscript"/>
        <sz val="12"/>
        <color indexed="8"/>
        <rFont val="Arial"/>
        <family val="2"/>
      </rPr>
      <t>b</t>
    </r>
  </si>
  <si>
    <r>
      <t>RASIO TERHADAP 100.000 PENDUDUK</t>
    </r>
    <r>
      <rPr>
        <b/>
        <vertAlign val="superscript"/>
        <sz val="12"/>
        <color indexed="8"/>
        <rFont val="Arial"/>
        <family val="2"/>
      </rPr>
      <t>b</t>
    </r>
  </si>
  <si>
    <r>
      <t>JUMLAH (KAB/KOTA)</t>
    </r>
    <r>
      <rPr>
        <vertAlign val="superscript"/>
        <sz val="12"/>
        <color indexed="8"/>
        <rFont val="Arial"/>
        <family val="2"/>
      </rPr>
      <t>a</t>
    </r>
  </si>
  <si>
    <r>
      <t>RASIO TERHADAP 100.000 PENDUDUK</t>
    </r>
    <r>
      <rPr>
        <b/>
        <vertAlign val="superscript"/>
        <sz val="12"/>
        <color indexed="8"/>
        <rFont val="Arial"/>
        <family val="2"/>
      </rPr>
      <t>a</t>
    </r>
  </si>
  <si>
    <t>1 RS. Mawaddah Medika</t>
  </si>
  <si>
    <t>2 RS. Mutiara Hati Mojokerto</t>
  </si>
  <si>
    <t>3 RS Islam Sakinah</t>
  </si>
  <si>
    <t>4 RS Umum Daerah Prof. Dr. Soekandar</t>
  </si>
  <si>
    <t>5 RS Umum Dian Husada</t>
  </si>
  <si>
    <t>6 RS Umum Sumber Glagah</t>
  </si>
  <si>
    <t>7 RS Sido Waras</t>
  </si>
  <si>
    <t>8 RS Umum Daerah Raden Achmad Basoeni</t>
  </si>
  <si>
    <t>9 RS Umum Kartini</t>
  </si>
  <si>
    <t>10 RS Dharma Husada</t>
  </si>
  <si>
    <t>11 RS Islam Arofah</t>
  </si>
  <si>
    <t>v</t>
  </si>
  <si>
    <t>94,52</t>
  </si>
  <si>
    <t>95,53</t>
  </si>
  <si>
    <t>Sumber:  Hasil perhitungan proyeksi Pusdatin</t>
  </si>
  <si>
    <t>Sumber: Hasil perhitungan proyeksi Pusdatin</t>
  </si>
  <si>
    <t xml:space="preserve">                </t>
  </si>
  <si>
    <t>Sumber:  BPS Kabupaten Mojokerto</t>
  </si>
  <si>
    <t>Sumber:  Bidang Yankes dan Bidang SDK</t>
  </si>
  <si>
    <t>Sumber: Bidang Yankes</t>
  </si>
  <si>
    <t>Sumber:  Bidang Yankes</t>
  </si>
  <si>
    <t>Sumber: Bidang SDK</t>
  </si>
  <si>
    <t xml:space="preserve">Sumber:  Bidang Kesmas dan Bidang P2P                  </t>
  </si>
  <si>
    <t>Sumber:  Bidang Kesmas</t>
  </si>
  <si>
    <t>KELAS 2-6</t>
  </si>
  <si>
    <t>io</t>
  </si>
  <si>
    <t>kelas 8-9</t>
  </si>
  <si>
    <t>jumlah peserta didik</t>
  </si>
  <si>
    <r>
      <t xml:space="preserve">Keterangan: </t>
    </r>
    <r>
      <rPr>
        <vertAlign val="superscript"/>
        <sz val="10"/>
        <color indexed="56"/>
        <rFont val="Arial"/>
        <family val="2"/>
      </rPr>
      <t>a</t>
    </r>
    <r>
      <rPr>
        <sz val="10"/>
        <color indexed="56"/>
        <rFont val="Arial"/>
        <family val="2"/>
      </rPr>
      <t xml:space="preserve"> termasuk rumah sakit swasta</t>
    </r>
  </si>
  <si>
    <r>
      <t xml:space="preserve">                    *) jika puskesmas tersebut tidak melapor, </t>
    </r>
    <r>
      <rPr>
        <b/>
        <sz val="10"/>
        <color indexed="56"/>
        <rFont val="Arial"/>
        <family val="2"/>
      </rPr>
      <t>mohon dikosongkan atau tidak memberi tanda "V" maupun "X"</t>
    </r>
  </si>
  <si>
    <t>Sumber: Bidang Kesmas</t>
  </si>
  <si>
    <t xml:space="preserve">Sumber: Bidang Kesmas </t>
  </si>
  <si>
    <t>Sumber: Bidang P2P</t>
  </si>
  <si>
    <t>JML</t>
  </si>
  <si>
    <t>b. SD/MI/Paket A</t>
  </si>
  <si>
    <t>c. SMP/ MTs/Paket B</t>
  </si>
  <si>
    <t>d. SMA/ MA/Paket C</t>
  </si>
  <si>
    <t>e. SEKOLAH MENENGAH KEJURUAN/MAK</t>
  </si>
  <si>
    <t>f.  DIPLOMA I/DIPLOMA II/DIPLOMA III</t>
  </si>
  <si>
    <t>KABUPATEN</t>
  </si>
  <si>
    <t>Puskesmas Sooko</t>
  </si>
  <si>
    <t>Puskesmas Trowulan</t>
  </si>
  <si>
    <t>Puskesmas Tawangsari</t>
  </si>
  <si>
    <t>Puskesmas Puri</t>
  </si>
  <si>
    <t>Puskesmas Gayaman</t>
  </si>
  <si>
    <t>Puskesmas Bangsal</t>
  </si>
  <si>
    <t>Puskesmas Gedeg</t>
  </si>
  <si>
    <t>Puskesmas Lespadangan</t>
  </si>
  <si>
    <t>Puskesmas Kedungsari</t>
  </si>
  <si>
    <t>Puskesmas Kupang</t>
  </si>
  <si>
    <t>Puskesmas Jetis</t>
  </si>
  <si>
    <t>Puskesmas Kemlagi</t>
  </si>
  <si>
    <t>Puskesmas Dawar Blandong</t>
  </si>
  <si>
    <t>Puskesmas Mojosari</t>
  </si>
  <si>
    <t>Puskesmas Modopuro</t>
  </si>
  <si>
    <t>Puskesmas Pungging</t>
  </si>
  <si>
    <t>Puskesmas Watukenongo</t>
  </si>
  <si>
    <t>Puskesmas Ngoro</t>
  </si>
  <si>
    <t>Puskesmas Manduro</t>
  </si>
  <si>
    <t>Puskesmas Dlanggu</t>
  </si>
  <si>
    <t>Puskesmas Kutorejo</t>
  </si>
  <si>
    <t>Puskesmas Pesanggrahan</t>
  </si>
  <si>
    <t>Puskesmas Pacet</t>
  </si>
  <si>
    <t>Puskesmas Pandan</t>
  </si>
  <si>
    <t>Puskesmas Trawas</t>
  </si>
  <si>
    <t>Puskesmas Gondang</t>
  </si>
  <si>
    <t>Puskesmas Jatirejo</t>
  </si>
  <si>
    <t>Klinik Pratama Nusa Medika Gempolkrep</t>
  </si>
  <si>
    <t>Klinik Pratama Rawat Inap Dan Bersalin Muhamadiyah</t>
  </si>
  <si>
    <t>Klinik Ra. Basoeni 104</t>
  </si>
  <si>
    <t>Klinik Zam-Zam Mojokerto</t>
  </si>
  <si>
    <t>Klinik Pratama " Eka Medika "</t>
  </si>
  <si>
    <t>Klinik Mata Royal Edc Mojosari</t>
  </si>
  <si>
    <t>Klinik Puri Medika</t>
  </si>
  <si>
    <t>Klinik Dr.Anita</t>
  </si>
  <si>
    <t>Laboratorium Klinik Wijaya Kusuma</t>
  </si>
  <si>
    <t>Poliklinik Bhayangkara Polres Mojokerto</t>
  </si>
  <si>
    <t>Apotek Viva Generik Dlanggu</t>
  </si>
  <si>
    <t>KABUPATEN MOJOKERTO</t>
  </si>
  <si>
    <t>TAHUN 2021</t>
  </si>
  <si>
    <r>
      <t>Km</t>
    </r>
    <r>
      <rPr>
        <vertAlign val="superscript"/>
        <sz val="18"/>
        <rFont val="Arial"/>
        <family val="2"/>
      </rPr>
      <t>2</t>
    </r>
  </si>
  <si>
    <r>
      <t>Kepadatan Penduduk /Km</t>
    </r>
    <r>
      <rPr>
        <vertAlign val="superscript"/>
        <sz val="18"/>
        <rFont val="Arial"/>
        <family val="2"/>
      </rPr>
      <t>2</t>
    </r>
  </si>
  <si>
    <r>
      <t>Jiwa/Km</t>
    </r>
    <r>
      <rPr>
        <vertAlign val="superscript"/>
        <sz val="18"/>
        <rFont val="Arial"/>
        <family val="2"/>
      </rPr>
      <t>2</t>
    </r>
  </si>
  <si>
    <r>
      <t>Angka kematian kasar/</t>
    </r>
    <r>
      <rPr>
        <i/>
        <sz val="18"/>
        <rFont val="Arial"/>
        <family val="2"/>
      </rPr>
      <t>Gross Death Rate</t>
    </r>
    <r>
      <rPr>
        <sz val="18"/>
        <rFont val="Arial"/>
        <family val="2"/>
      </rPr>
      <t xml:space="preserve"> (GDR) di RS</t>
    </r>
  </si>
  <si>
    <r>
      <t>Angka kematian murni/</t>
    </r>
    <r>
      <rPr>
        <i/>
        <sz val="18"/>
        <rFont val="Arial"/>
        <family val="2"/>
      </rPr>
      <t xml:space="preserve">Nett Death Rate </t>
    </r>
    <r>
      <rPr>
        <sz val="18"/>
        <rFont val="Arial"/>
        <family val="2"/>
      </rPr>
      <t>(NDR) di RS</t>
    </r>
  </si>
  <si>
    <r>
      <rPr>
        <i/>
        <sz val="18"/>
        <rFont val="Arial"/>
        <family val="2"/>
      </rPr>
      <t>Bed Occupation Rate</t>
    </r>
    <r>
      <rPr>
        <sz val="18"/>
        <rFont val="Arial"/>
        <family val="2"/>
      </rPr>
      <t xml:space="preserve"> (BOR) di RS</t>
    </r>
  </si>
  <si>
    <r>
      <rPr>
        <i/>
        <sz val="18"/>
        <rFont val="Arial"/>
        <family val="2"/>
      </rPr>
      <t>Bed Turn Over</t>
    </r>
    <r>
      <rPr>
        <sz val="18"/>
        <rFont val="Arial"/>
        <family val="2"/>
      </rPr>
      <t xml:space="preserve"> (BTO) di RS</t>
    </r>
  </si>
  <si>
    <r>
      <rPr>
        <i/>
        <sz val="18"/>
        <rFont val="Arial"/>
        <family val="2"/>
      </rPr>
      <t>Turn of Interval</t>
    </r>
    <r>
      <rPr>
        <sz val="18"/>
        <rFont val="Arial"/>
        <family val="2"/>
      </rPr>
      <t xml:space="preserve"> (TOI) di RS</t>
    </r>
  </si>
  <si>
    <r>
      <rPr>
        <i/>
        <sz val="18"/>
        <rFont val="Arial"/>
        <family val="2"/>
      </rPr>
      <t>Average Length of Stay</t>
    </r>
    <r>
      <rPr>
        <sz val="18"/>
        <rFont val="Arial"/>
        <family val="2"/>
      </rPr>
      <t xml:space="preserve"> (ALOS) di RS</t>
    </r>
  </si>
  <si>
    <r>
      <rPr>
        <i/>
        <sz val="18"/>
        <rFont val="Arial"/>
        <family val="2"/>
      </rPr>
      <t>Case detection rate</t>
    </r>
    <r>
      <rPr>
        <sz val="18"/>
        <rFont val="Arial"/>
        <family val="2"/>
      </rPr>
      <t xml:space="preserve"> TBC</t>
    </r>
  </si>
  <si>
    <r>
      <t xml:space="preserve">Angka keberhasilan pengobatan </t>
    </r>
    <r>
      <rPr>
        <i/>
        <sz val="18"/>
        <rFont val="Arial"/>
        <family val="2"/>
      </rPr>
      <t>(Success Rate)</t>
    </r>
    <r>
      <rPr>
        <sz val="18"/>
        <rFont val="Arial"/>
        <family val="2"/>
      </rPr>
      <t xml:space="preserve"> semua kasus TBC</t>
    </r>
  </si>
  <si>
    <r>
      <rPr>
        <i/>
        <sz val="18"/>
        <rFont val="Arial"/>
        <family val="2"/>
      </rPr>
      <t>Case fatality rate</t>
    </r>
    <r>
      <rPr>
        <sz val="18"/>
        <rFont val="Arial"/>
        <family val="2"/>
      </rPr>
      <t xml:space="preserve"> difteri</t>
    </r>
  </si>
  <si>
    <r>
      <rPr>
        <i/>
        <sz val="18"/>
        <rFont val="Arial"/>
        <family val="2"/>
      </rPr>
      <t>Case fatality rate</t>
    </r>
    <r>
      <rPr>
        <sz val="18"/>
        <rFont val="Arial"/>
        <family val="2"/>
      </rPr>
      <t xml:space="preserve"> tetanus neonatorum</t>
    </r>
  </si>
  <si>
    <r>
      <rPr>
        <sz val="18"/>
        <rFont val="Arial"/>
        <family val="2"/>
      </rPr>
      <t>Angka kesakitan (</t>
    </r>
    <r>
      <rPr>
        <i/>
        <sz val="18"/>
        <rFont val="Arial"/>
        <family val="2"/>
      </rPr>
      <t>incidence rate)</t>
    </r>
    <r>
      <rPr>
        <sz val="18"/>
        <rFont val="Arial"/>
        <family val="2"/>
      </rPr>
      <t>DBD</t>
    </r>
  </si>
  <si>
    <r>
      <rPr>
        <sz val="18"/>
        <rFont val="Arial"/>
        <family val="2"/>
      </rPr>
      <t>Angka kematian</t>
    </r>
    <r>
      <rPr>
        <i/>
        <sz val="18"/>
        <rFont val="Arial"/>
        <family val="2"/>
      </rPr>
      <t xml:space="preserve"> (case fatality rate)</t>
    </r>
    <r>
      <rPr>
        <sz val="18"/>
        <rFont val="Arial"/>
        <family val="2"/>
      </rPr>
      <t xml:space="preserve"> DBD</t>
    </r>
  </si>
  <si>
    <r>
      <t>Angka kesakitan malaria (</t>
    </r>
    <r>
      <rPr>
        <i/>
        <sz val="18"/>
        <rFont val="Arial"/>
        <family val="2"/>
      </rPr>
      <t>annual parasit incidence</t>
    </r>
    <r>
      <rPr>
        <sz val="18"/>
        <rFont val="Arial"/>
        <family val="2"/>
      </rPr>
      <t>)</t>
    </r>
  </si>
  <si>
    <r>
      <t>Case fatality rate</t>
    </r>
    <r>
      <rPr>
        <sz val="18"/>
        <rFont val="Arial"/>
        <family val="2"/>
      </rPr>
      <t xml:space="preserve"> malaria</t>
    </r>
  </si>
  <si>
    <t>JUMLAH KUNJUNGAN PASIEN BARU RAWAT JALAN, RAWAT INAP, DAN KUNJUNGAN GANGGUAN JIWA DI SARANA PELAYANAN KESEHATAN KABUPATEN MOJOKERTO</t>
  </si>
  <si>
    <r>
      <t xml:space="preserve">DR SPESIALIS </t>
    </r>
    <r>
      <rPr>
        <vertAlign val="superscript"/>
        <sz val="16"/>
        <rFont val="Arial"/>
        <family val="2"/>
      </rPr>
      <t>a</t>
    </r>
  </si>
  <si>
    <t>a. Belanja Operasi</t>
  </si>
  <si>
    <t>- Belanja Pegawai</t>
  </si>
  <si>
    <t>- Belanja Barang dan Jasa</t>
  </si>
  <si>
    <t>b. Belanja Modal</t>
  </si>
  <si>
    <t>TABEL 77</t>
  </si>
  <si>
    <t>STANDAR PELAYANAN MINIMAL</t>
  </si>
  <si>
    <t>SASARAN</t>
  </si>
  <si>
    <t>REALISASI</t>
  </si>
  <si>
    <t>% REALISASI</t>
  </si>
  <si>
    <t>Pelayanan Kesehatan Ibu Hamil</t>
  </si>
  <si>
    <t>Jumlah ibu hamil yang mendapatkan pelayanan antenatal sesuai standar</t>
  </si>
  <si>
    <t>Pelayanan Kesehatan Ibu Bersalin</t>
  </si>
  <si>
    <t>Jumlah ibu bersalin yang mendapatkan pelayanan persalinan sesuai standar di fasilitas pelayanan kesehatan</t>
  </si>
  <si>
    <t>Pelayanan Kesehatan Bayi Baru Lahir</t>
  </si>
  <si>
    <t>Jumlah bayi baru lahir usia 0-28 hari yang mendapatkan pelayanan kesehatan bayi baru lahir sesuai dengan standar</t>
  </si>
  <si>
    <t>Pelayanan Kesehatan Balita</t>
  </si>
  <si>
    <t>Jumlah Balita usia 12-23 bulan yang mendapat Pelayanan Kesehatan sesuai Standar + Jumlah Balita usia 24-35 bulan mendapatkan pelayanan kesehatan sesuai standar + Balita usia 36-59 bulan mendapaka</t>
  </si>
  <si>
    <t>Pelayanan Kesehatan pada Usia Pendidikan Dasar</t>
  </si>
  <si>
    <t>Jumlah anak usia pendidikan dasar yang mendapat pelayanan kesehatan sesuai standar</t>
  </si>
  <si>
    <t>Pelayanan Kesehatan pada Usia Produktif</t>
  </si>
  <si>
    <t>Jumlah orang usia 15–59 tahun di kab/kota yang mendapat pelayanan skrining kesehatan sesuai standar</t>
  </si>
  <si>
    <t>Pelayanan Kesehatan pada Usia Lanjut</t>
  </si>
  <si>
    <t>Jumlah warga negara berusia 60 tahun atau lebih yang mendapat skrining kesehatan sesuai standar minimal 1 kali</t>
  </si>
  <si>
    <t>Pelayanan Kesehatan Penderita Hipertensi</t>
  </si>
  <si>
    <t>Jumlah penderita hipertensi usia &gt;= 15 tahun di dalam wilayah kerjanya yang mendapatkan pelayanan kesehatan sesuai standar</t>
  </si>
  <si>
    <t>Pelayanan Kesehatan Penderita Diabetes Melitus (DM)</t>
  </si>
  <si>
    <t>Jumlah penderita diabetes mellitus usia &gt;= 15 tahun di dalam wilayah kerjanya yang mendapatkan pelayanan kesehatan sesuai standar</t>
  </si>
  <si>
    <t>Pelayanan Kesehatan Orang dengan Gangguan Jiwa (ODGJ) Berat</t>
  </si>
  <si>
    <t>Jumlah ODGJ berat yang mendapatkan pelayanan kesehatan jiwa sesuai standar</t>
  </si>
  <si>
    <t>Pelayanan Kesehatan Orang Terduga Tuberkulosis</t>
  </si>
  <si>
    <t>Jumlah orang terduga TBC yang dilakukan pemeriksaan penunjang</t>
  </si>
  <si>
    <t>Pelayanan Kesehatan Orang Dengan Risiko Terinfeksi Virus yang Melemahkan Daya Tahan Tubuh Manusia (HIV)</t>
  </si>
  <si>
    <t>PEM.KAB/ KOTA</t>
  </si>
  <si>
    <t xml:space="preserve">       BPS Mojokerto</t>
  </si>
  <si>
    <t>Sumber: Subbag Keuangan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</si>
</sst>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1" formatCode="_-* #,##0_-;\-* #,##0_-;_-* &quot;-&quot;_-;_-@_-"/>
    <numFmt numFmtId="43" formatCode="_-* #,##0.00_-;\-* #,##0.00_-;_-* &quot;-&quot;??_-;_-@_-"/>
    <numFmt numFmtId="165" formatCode="&quot;$&quot;#,##0_);[Red]\(&quot;$&quot;#,##0\)"/>
    <numFmt numFmtId="167" formatCode="&quot;$&quot;#,##0.00_);[Red]\(&quot;$&quot;#,##0.00\)"/>
    <numFmt numFmtId="168" formatCode="_(&quot;$&quot;* #,##0_);_(&quot;$&quot;* \(#,##0\);_(&quot;$&quot;* &quot;-&quot;_);_(@_)"/>
    <numFmt numFmtId="169" formatCode="_(* #,##0_);_(* \(#,##0\);_(* &quot;-&quot;_);_(@_)"/>
    <numFmt numFmtId="171" formatCode="_(* #,##0.00_);_(* \(#,##0.00\);_(* &quot;-&quot;??_);_(@_)"/>
    <numFmt numFmtId="173" formatCode="0.0"/>
    <numFmt numFmtId="174" formatCode="_(* #,##0.0_);_(* \(#,##0.0\);_(* &quot;-&quot;_);_(@_)"/>
    <numFmt numFmtId="176" formatCode="_(* #,##0_);_(* \(#,##0\);_(* &quot;-&quot;??_);_(@_)"/>
    <numFmt numFmtId="177" formatCode="#,##0.0_);\(#,##0.0\)"/>
    <numFmt numFmtId="178" formatCode="#,##0.0"/>
    <numFmt numFmtId="179" formatCode="#,##0.00\ ;&quot; (&quot;#,##0.00\);&quot; -&quot;#\ ;@\ "/>
    <numFmt numFmtId="180" formatCode="0.0%"/>
    <numFmt numFmtId="181" formatCode="0.0_);\(0.0\)"/>
    <numFmt numFmtId="191" formatCode="_-* #,##0_-;\-* #,##0_-;_-* &quot;-&quot;??_-;_-@_-"/>
    <numFmt numFmtId="192" formatCode="_([$Rp-421]* #,##0.00_);_([$Rp-421]* \(#,##0.00\);_([$Rp-421]* &quot;-&quot;??_);_(@_)"/>
    <numFmt numFmtId="195" formatCode="_([$Rp-421]* #,##0_);_([$Rp-421]* \(#,##0\);_([$Rp-421]* &quot;-&quot;_);_(@_)"/>
  </numFmts>
  <fonts count="96" x14ac:knownFonts="1">
    <font>
      <sz val="10"/>
      <name val="Arial"/>
    </font>
    <font>
      <sz val="10"/>
      <name val="Arial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1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vertAlign val="superscript"/>
      <sz val="12"/>
      <name val="Arial"/>
      <family val="2"/>
    </font>
    <font>
      <b/>
      <sz val="12"/>
      <name val="Arial"/>
      <family val="2"/>
    </font>
    <font>
      <u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2"/>
      <color indexed="10"/>
      <name val="Arial"/>
      <family val="2"/>
    </font>
    <font>
      <sz val="12"/>
      <name val="Symbol"/>
      <family val="1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sz val="12"/>
      <color indexed="14"/>
      <name val="Arial"/>
      <family val="2"/>
    </font>
    <font>
      <sz val="10"/>
      <name val="Arial"/>
      <family val="2"/>
    </font>
    <font>
      <sz val="8"/>
      <name val="Arial"/>
      <family val="2"/>
    </font>
    <font>
      <i/>
      <sz val="11"/>
      <name val="Arial"/>
      <family val="2"/>
    </font>
    <font>
      <sz val="11"/>
      <name val="Calibri"/>
      <family val="2"/>
    </font>
    <font>
      <sz val="8.8000000000000007"/>
      <name val="Arial"/>
      <family val="2"/>
    </font>
    <font>
      <i/>
      <sz val="10"/>
      <name val="Arial"/>
      <family val="2"/>
    </font>
    <font>
      <sz val="12"/>
      <name val="Calibri"/>
      <family val="2"/>
    </font>
    <font>
      <sz val="9"/>
      <name val="Arial"/>
      <family val="2"/>
    </font>
    <font>
      <sz val="12"/>
      <name val="Tahoma"/>
      <family val="2"/>
    </font>
    <font>
      <b/>
      <sz val="9"/>
      <color indexed="81"/>
      <name val="Tahoma"/>
      <family val="2"/>
    </font>
    <font>
      <i/>
      <sz val="9"/>
      <name val="Arial"/>
      <family val="2"/>
    </font>
    <font>
      <sz val="12"/>
      <name val="Times New Roman"/>
      <family val="1"/>
    </font>
    <font>
      <b/>
      <sz val="11"/>
      <name val="Arial"/>
      <family val="2"/>
    </font>
    <font>
      <b/>
      <sz val="11"/>
      <color indexed="10"/>
      <name val="Arial"/>
      <family val="2"/>
    </font>
    <font>
      <sz val="16"/>
      <name val="Arial"/>
      <family val="2"/>
    </font>
    <font>
      <sz val="13"/>
      <name val="Arial"/>
      <family val="2"/>
    </font>
    <font>
      <i/>
      <sz val="13"/>
      <name val="Arial"/>
      <family val="2"/>
    </font>
    <font>
      <b/>
      <i/>
      <sz val="12"/>
      <name val="Arial"/>
      <family val="2"/>
    </font>
    <font>
      <vertAlign val="superscript"/>
      <sz val="9"/>
      <name val="Arial"/>
      <family val="2"/>
    </font>
    <font>
      <b/>
      <vertAlign val="superscript"/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1"/>
      <name val="Arial"/>
      <family val="2"/>
    </font>
    <font>
      <sz val="9"/>
      <color indexed="81"/>
      <name val="Tahoma"/>
      <family val="2"/>
    </font>
    <font>
      <i/>
      <sz val="12"/>
      <color indexed="8"/>
      <name val="Arial"/>
      <family val="2"/>
    </font>
    <font>
      <sz val="10"/>
      <name val="Arial"/>
      <family val="2"/>
    </font>
    <font>
      <b/>
      <sz val="20"/>
      <color indexed="81"/>
      <name val="Tahoma"/>
      <family val="2"/>
    </font>
    <font>
      <sz val="20"/>
      <color indexed="81"/>
      <name val="Tahoma"/>
      <family val="2"/>
    </font>
    <font>
      <vertAlign val="superscript"/>
      <sz val="12"/>
      <color indexed="8"/>
      <name val="Arial"/>
      <family val="2"/>
    </font>
    <font>
      <b/>
      <vertAlign val="superscript"/>
      <sz val="12"/>
      <color indexed="8"/>
      <name val="Arial"/>
      <family val="2"/>
    </font>
    <font>
      <sz val="10"/>
      <color indexed="56"/>
      <name val="Arial"/>
      <family val="2"/>
    </font>
    <font>
      <vertAlign val="superscript"/>
      <sz val="10"/>
      <color indexed="56"/>
      <name val="Arial"/>
      <family val="2"/>
    </font>
    <font>
      <b/>
      <sz val="10"/>
      <color indexed="56"/>
      <name val="Arial"/>
      <family val="2"/>
    </font>
    <font>
      <b/>
      <sz val="18"/>
      <name val="Arial"/>
      <family val="2"/>
    </font>
    <font>
      <vertAlign val="superscript"/>
      <sz val="16"/>
      <name val="Arial"/>
      <family val="2"/>
    </font>
    <font>
      <i/>
      <sz val="16"/>
      <name val="Arial"/>
      <family val="2"/>
    </font>
    <font>
      <b/>
      <sz val="20"/>
      <name val="Arial"/>
      <family val="2"/>
    </font>
    <font>
      <sz val="18"/>
      <name val="Arial"/>
      <family val="2"/>
    </font>
    <font>
      <vertAlign val="superscript"/>
      <sz val="18"/>
      <name val="Arial"/>
      <family val="2"/>
    </font>
    <font>
      <i/>
      <sz val="18"/>
      <name val="Arial"/>
      <family val="2"/>
    </font>
    <font>
      <sz val="18"/>
      <color indexed="10"/>
      <name val="Arial"/>
      <family val="2"/>
    </font>
    <font>
      <sz val="11"/>
      <color theme="1"/>
      <name val="Calibri"/>
      <family val="2"/>
      <scheme val="minor"/>
    </font>
    <font>
      <i/>
      <sz val="9"/>
      <color rgb="FF000000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rgb="FFC00000"/>
      <name val="Calibri"/>
      <family val="2"/>
      <scheme val="minor"/>
    </font>
    <font>
      <sz val="10"/>
      <color rgb="FF000000"/>
      <name val="Arial"/>
      <family val="2"/>
    </font>
    <font>
      <sz val="13"/>
      <color rgb="FF000000"/>
      <name val="Arial"/>
      <family val="2"/>
    </font>
    <font>
      <sz val="13"/>
      <color rgb="FFFF0000"/>
      <name val="Arial"/>
      <family val="2"/>
    </font>
    <font>
      <b/>
      <sz val="12"/>
      <color theme="0"/>
      <name val="Arial"/>
      <family val="2"/>
    </font>
    <font>
      <b/>
      <sz val="12"/>
      <color rgb="FF000000"/>
      <name val="Arial"/>
      <family val="2"/>
    </font>
    <font>
      <sz val="13"/>
      <color theme="1"/>
      <name val="Arial"/>
      <family val="2"/>
    </font>
    <font>
      <sz val="12"/>
      <color theme="1"/>
      <name val="Arial"/>
      <family val="2"/>
    </font>
    <font>
      <i/>
      <sz val="9"/>
      <color theme="1"/>
      <name val="Arial"/>
      <family val="2"/>
    </font>
    <font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sz val="12"/>
      <color theme="0"/>
      <name val="Arial"/>
      <family val="2"/>
    </font>
    <font>
      <b/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rgb="FF000000"/>
      <name val="Arial"/>
      <family val="2"/>
    </font>
    <font>
      <i/>
      <sz val="10"/>
      <color theme="1"/>
      <name val="Arial"/>
      <family val="2"/>
    </font>
    <font>
      <sz val="12"/>
      <name val="Calibri"/>
      <family val="2"/>
      <scheme val="minor"/>
    </font>
    <font>
      <sz val="10"/>
      <color rgb="FF002060"/>
      <name val="Arial"/>
      <family val="2"/>
    </font>
    <font>
      <sz val="12"/>
      <color rgb="FF002060"/>
      <name val="Arial"/>
      <family val="2"/>
    </font>
    <font>
      <sz val="11"/>
      <color rgb="FFFF0000"/>
      <name val="Arial"/>
      <family val="2"/>
    </font>
    <font>
      <sz val="18"/>
      <color rgb="FFFF0000"/>
      <name val="Arial"/>
      <family val="2"/>
    </font>
    <font>
      <sz val="18"/>
      <color theme="0"/>
      <name val="Arial"/>
      <family val="2"/>
    </font>
    <font>
      <sz val="18"/>
      <color theme="1"/>
      <name val="Arial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u/>
      <sz val="18"/>
      <color theme="1"/>
      <name val="Arial"/>
      <family val="2"/>
    </font>
    <font>
      <i/>
      <sz val="12"/>
      <color theme="1"/>
      <name val="Arial"/>
      <family val="2"/>
    </font>
    <font>
      <b/>
      <sz val="18"/>
      <color rgb="FF0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AFAFA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/>
      <bottom style="thin">
        <color theme="1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</borders>
  <cellStyleXfs count="66">
    <xf numFmtId="0" fontId="0" fillId="0" borderId="0"/>
    <xf numFmtId="0" fontId="61" fillId="2" borderId="0" applyNumberFormat="0" applyBorder="0" applyAlignment="0" applyProtection="0"/>
    <xf numFmtId="0" fontId="61" fillId="3" borderId="0" applyNumberFormat="0" applyBorder="0" applyAlignment="0" applyProtection="0"/>
    <xf numFmtId="171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12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79" fontId="16" fillId="0" borderId="0"/>
    <xf numFmtId="0" fontId="16" fillId="0" borderId="0"/>
    <xf numFmtId="0" fontId="2" fillId="0" borderId="0" applyNumberFormat="0" applyFill="0" applyBorder="0" applyAlignment="0" applyProtection="0">
      <alignment vertical="top"/>
      <protection locked="0"/>
    </xf>
    <xf numFmtId="38" fontId="4" fillId="0" borderId="0" applyFont="0" applyFill="0" applyBorder="0" applyAlignment="0" applyProtection="0"/>
    <xf numFmtId="40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3" fillId="0" borderId="0"/>
    <xf numFmtId="0" fontId="31" fillId="0" borderId="0">
      <alignment vertical="center"/>
    </xf>
    <xf numFmtId="0" fontId="45" fillId="0" borderId="0"/>
    <xf numFmtId="0" fontId="17" fillId="0" borderId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462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quotePrefix="1" applyFont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Continuous" vertical="center"/>
    </xf>
    <xf numFmtId="0" fontId="6" fillId="0" borderId="0" xfId="0" applyFont="1" applyAlignment="1">
      <alignment horizontal="left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Continuous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Continuous" vertical="center"/>
    </xf>
    <xf numFmtId="0" fontId="6" fillId="0" borderId="2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3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6" fillId="0" borderId="2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Continuous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169" fontId="6" fillId="0" borderId="0" xfId="4" applyFont="1" applyAlignment="1">
      <alignment vertical="center"/>
    </xf>
    <xf numFmtId="16" fontId="6" fillId="0" borderId="3" xfId="0" quotePrefix="1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6" fillId="0" borderId="0" xfId="0" applyFont="1" applyAlignment="1">
      <alignment wrapText="1"/>
    </xf>
    <xf numFmtId="0" fontId="6" fillId="0" borderId="9" xfId="0" applyFont="1" applyBorder="1" applyAlignment="1">
      <alignment horizontal="centerContinuous" vertical="center"/>
    </xf>
    <xf numFmtId="0" fontId="6" fillId="0" borderId="10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9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8" fillId="0" borderId="0" xfId="0" applyFont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6" fillId="0" borderId="1" xfId="0" applyFont="1" applyBorder="1" applyAlignment="1">
      <alignment horizontal="centerContinuous" vertical="center"/>
    </xf>
    <xf numFmtId="0" fontId="6" fillId="0" borderId="0" xfId="0" applyFont="1"/>
    <xf numFmtId="0" fontId="6" fillId="0" borderId="1" xfId="0" quotePrefix="1" applyFont="1" applyBorder="1" applyAlignment="1">
      <alignment horizontal="center" vertical="center"/>
    </xf>
    <xf numFmtId="0" fontId="6" fillId="0" borderId="2" xfId="0" applyFont="1" applyBorder="1" applyAlignment="1">
      <alignment horizontal="right" vertical="center"/>
    </xf>
    <xf numFmtId="176" fontId="6" fillId="0" borderId="0" xfId="0" applyNumberFormat="1" applyFont="1" applyAlignment="1">
      <alignment vertical="center"/>
    </xf>
    <xf numFmtId="0" fontId="10" fillId="0" borderId="0" xfId="0" applyFont="1" applyAlignment="1">
      <alignment vertical="center"/>
    </xf>
    <xf numFmtId="0" fontId="6" fillId="0" borderId="13" xfId="0" applyFont="1" applyBorder="1" applyAlignment="1">
      <alignment vertical="center"/>
    </xf>
    <xf numFmtId="0" fontId="6" fillId="0" borderId="2" xfId="0" applyFont="1" applyBorder="1" applyAlignment="1">
      <alignment horizontal="left" vertical="center"/>
    </xf>
    <xf numFmtId="176" fontId="6" fillId="0" borderId="0" xfId="3" applyNumberFormat="1" applyFont="1" applyAlignment="1">
      <alignment vertical="center"/>
    </xf>
    <xf numFmtId="0" fontId="6" fillId="0" borderId="0" xfId="0" applyFont="1" applyAlignment="1">
      <alignment horizontal="right" vertical="center"/>
    </xf>
    <xf numFmtId="0" fontId="5" fillId="0" borderId="1" xfId="0" applyFont="1" applyBorder="1" applyAlignment="1">
      <alignment horizontal="center" vertical="center"/>
    </xf>
    <xf numFmtId="171" fontId="6" fillId="0" borderId="0" xfId="3" applyFont="1" applyAlignment="1">
      <alignment vertical="center"/>
    </xf>
    <xf numFmtId="0" fontId="6" fillId="0" borderId="14" xfId="0" applyFont="1" applyBorder="1" applyAlignment="1">
      <alignment horizontal="centerContinuous" vertical="center"/>
    </xf>
    <xf numFmtId="0" fontId="6" fillId="0" borderId="13" xfId="0" applyFont="1" applyBorder="1" applyAlignment="1">
      <alignment horizontal="centerContinuous" vertical="center"/>
    </xf>
    <xf numFmtId="0" fontId="6" fillId="0" borderId="0" xfId="3" applyNumberFormat="1" applyFont="1" applyAlignment="1">
      <alignment vertical="center"/>
    </xf>
    <xf numFmtId="0" fontId="6" fillId="0" borderId="0" xfId="0" quotePrefix="1" applyFont="1" applyAlignment="1">
      <alignment horizontal="left" vertical="center" wrapText="1"/>
    </xf>
    <xf numFmtId="0" fontId="14" fillId="0" borderId="0" xfId="0" applyFont="1" applyAlignment="1">
      <alignment vertical="center"/>
    </xf>
    <xf numFmtId="37" fontId="6" fillId="0" borderId="0" xfId="4" applyNumberFormat="1" applyFont="1" applyAlignment="1">
      <alignment vertical="center"/>
    </xf>
    <xf numFmtId="37" fontId="6" fillId="0" borderId="2" xfId="4" applyNumberFormat="1" applyFont="1" applyBorder="1" applyAlignment="1">
      <alignment vertical="center"/>
    </xf>
    <xf numFmtId="37" fontId="6" fillId="0" borderId="4" xfId="4" applyNumberFormat="1" applyFont="1" applyBorder="1" applyAlignment="1">
      <alignment vertical="center"/>
    </xf>
    <xf numFmtId="37" fontId="6" fillId="0" borderId="2" xfId="4" applyNumberFormat="1" applyFont="1" applyBorder="1" applyAlignment="1">
      <alignment horizontal="center" vertical="center"/>
    </xf>
    <xf numFmtId="37" fontId="6" fillId="0" borderId="0" xfId="0" applyNumberFormat="1" applyFont="1" applyAlignment="1">
      <alignment vertical="center"/>
    </xf>
    <xf numFmtId="0" fontId="3" fillId="0" borderId="0" xfId="0" quotePrefix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37" fontId="6" fillId="0" borderId="0" xfId="4" quotePrefix="1" applyNumberFormat="1" applyFont="1" applyAlignment="1">
      <alignment horizontal="right" vertical="center"/>
    </xf>
    <xf numFmtId="37" fontId="6" fillId="0" borderId="0" xfId="4" applyNumberFormat="1" applyFont="1" applyAlignment="1">
      <alignment horizontal="right" vertical="center"/>
    </xf>
    <xf numFmtId="0" fontId="5" fillId="0" borderId="5" xfId="0" applyFont="1" applyBorder="1" applyAlignment="1">
      <alignment horizontal="center" vertical="center" wrapText="1"/>
    </xf>
    <xf numFmtId="0" fontId="19" fillId="0" borderId="0" xfId="0" applyFont="1" applyAlignment="1">
      <alignment horizontal="left" vertical="center"/>
    </xf>
    <xf numFmtId="0" fontId="6" fillId="0" borderId="15" xfId="0" applyFont="1" applyBorder="1" applyAlignment="1">
      <alignment horizontal="center" vertical="center" wrapText="1"/>
    </xf>
    <xf numFmtId="173" fontId="6" fillId="0" borderId="0" xfId="0" applyNumberFormat="1" applyFont="1" applyAlignment="1">
      <alignment vertical="center"/>
    </xf>
    <xf numFmtId="0" fontId="6" fillId="0" borderId="15" xfId="0" applyFont="1" applyBorder="1" applyAlignment="1">
      <alignment vertical="center"/>
    </xf>
    <xf numFmtId="0" fontId="5" fillId="0" borderId="0" xfId="0" applyFont="1" applyAlignment="1">
      <alignment horizontal="centerContinuous" vertical="center"/>
    </xf>
    <xf numFmtId="0" fontId="25" fillId="0" borderId="1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6" fillId="0" borderId="1" xfId="0" applyFont="1" applyBorder="1" applyAlignment="1">
      <alignment horizontal="centerContinuous" vertical="center" wrapText="1"/>
    </xf>
    <xf numFmtId="0" fontId="6" fillId="0" borderId="11" xfId="0" applyFont="1" applyBorder="1" applyAlignment="1">
      <alignment horizontal="centerContinuous" vertical="center"/>
    </xf>
    <xf numFmtId="0" fontId="6" fillId="0" borderId="15" xfId="0" applyFont="1" applyBorder="1" applyAlignment="1">
      <alignment horizontal="centerContinuous" vertical="center"/>
    </xf>
    <xf numFmtId="0" fontId="5" fillId="0" borderId="15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/>
    </xf>
    <xf numFmtId="0" fontId="6" fillId="0" borderId="16" xfId="0" applyFont="1" applyBorder="1" applyAlignment="1">
      <alignment vertical="center"/>
    </xf>
    <xf numFmtId="0" fontId="6" fillId="0" borderId="3" xfId="0" applyFont="1" applyBorder="1" applyAlignment="1">
      <alignment wrapText="1"/>
    </xf>
    <xf numFmtId="0" fontId="6" fillId="0" borderId="16" xfId="0" quotePrefix="1" applyFont="1" applyBorder="1" applyAlignment="1">
      <alignment horizontal="left" vertical="center"/>
    </xf>
    <xf numFmtId="0" fontId="20" fillId="0" borderId="0" xfId="0" applyFont="1" applyAlignment="1">
      <alignment vertical="center" wrapText="1"/>
    </xf>
    <xf numFmtId="0" fontId="5" fillId="0" borderId="2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0" xfId="0" applyFont="1" applyAlignment="1">
      <alignment vertical="center" wrapText="1"/>
    </xf>
    <xf numFmtId="37" fontId="6" fillId="0" borderId="0" xfId="0" applyNumberFormat="1" applyFont="1" applyAlignment="1">
      <alignment horizontal="left" vertical="center"/>
    </xf>
    <xf numFmtId="1" fontId="6" fillId="0" borderId="3" xfId="0" applyNumberFormat="1" applyFont="1" applyBorder="1" applyAlignment="1">
      <alignment vertical="center"/>
    </xf>
    <xf numFmtId="0" fontId="17" fillId="0" borderId="0" xfId="63" applyAlignment="1">
      <alignment wrapText="1"/>
    </xf>
    <xf numFmtId="0" fontId="6" fillId="0" borderId="1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37" fontId="6" fillId="0" borderId="2" xfId="4" applyNumberFormat="1" applyFont="1" applyBorder="1" applyAlignment="1">
      <alignment horizontal="center" vertical="center" wrapText="1"/>
    </xf>
    <xf numFmtId="37" fontId="6" fillId="0" borderId="4" xfId="0" applyNumberFormat="1" applyFont="1" applyBorder="1" applyAlignment="1">
      <alignment horizontal="center" vertical="center"/>
    </xf>
    <xf numFmtId="37" fontId="6" fillId="0" borderId="2" xfId="4" applyNumberFormat="1" applyFont="1" applyBorder="1" applyAlignment="1">
      <alignment horizontal="center" wrapText="1"/>
    </xf>
    <xf numFmtId="0" fontId="6" fillId="0" borderId="2" xfId="0" applyFont="1" applyBorder="1" applyAlignment="1">
      <alignment vertical="top" wrapText="1"/>
    </xf>
    <xf numFmtId="0" fontId="3" fillId="0" borderId="0" xfId="60"/>
    <xf numFmtId="0" fontId="6" fillId="0" borderId="0" xfId="60" quotePrefix="1" applyFont="1" applyAlignment="1">
      <alignment horizontal="left" vertical="center"/>
    </xf>
    <xf numFmtId="0" fontId="6" fillId="0" borderId="0" xfId="60" applyFont="1" applyAlignment="1">
      <alignment vertical="center"/>
    </xf>
    <xf numFmtId="0" fontId="6" fillId="0" borderId="2" xfId="60" applyFont="1" applyBorder="1" applyAlignment="1">
      <alignment vertical="center"/>
    </xf>
    <xf numFmtId="0" fontId="6" fillId="0" borderId="6" xfId="60" applyFont="1" applyBorder="1" applyAlignment="1">
      <alignment vertical="center"/>
    </xf>
    <xf numFmtId="0" fontId="6" fillId="0" borderId="5" xfId="60" applyFont="1" applyBorder="1" applyAlignment="1">
      <alignment vertical="center"/>
    </xf>
    <xf numFmtId="0" fontId="6" fillId="0" borderId="0" xfId="60" applyFont="1" applyAlignment="1">
      <alignment horizontal="left" vertical="center"/>
    </xf>
    <xf numFmtId="0" fontId="6" fillId="0" borderId="1" xfId="60" applyFont="1" applyBorder="1" applyAlignment="1">
      <alignment horizontal="center" vertical="center" wrapText="1"/>
    </xf>
    <xf numFmtId="37" fontId="6" fillId="0" borderId="2" xfId="41" applyNumberFormat="1" applyFont="1" applyBorder="1" applyAlignment="1">
      <alignment vertical="center"/>
    </xf>
    <xf numFmtId="37" fontId="6" fillId="0" borderId="5" xfId="41" applyNumberFormat="1" applyFont="1" applyBorder="1" applyAlignment="1">
      <alignment vertical="center"/>
    </xf>
    <xf numFmtId="2" fontId="6" fillId="0" borderId="5" xfId="0" applyNumberFormat="1" applyFont="1" applyBorder="1" applyAlignment="1">
      <alignment horizontal="center" vertical="center" wrapText="1"/>
    </xf>
    <xf numFmtId="0" fontId="61" fillId="0" borderId="9" xfId="60" applyFont="1" applyBorder="1"/>
    <xf numFmtId="0" fontId="61" fillId="0" borderId="0" xfId="60" applyFont="1"/>
    <xf numFmtId="0" fontId="61" fillId="0" borderId="0" xfId="60" applyFont="1"/>
    <xf numFmtId="0" fontId="62" fillId="0" borderId="1" xfId="60" applyFont="1" applyBorder="1" applyAlignment="1">
      <alignment horizontal="center"/>
    </xf>
    <xf numFmtId="0" fontId="6" fillId="0" borderId="1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2" fontId="5" fillId="0" borderId="5" xfId="0" applyNumberFormat="1" applyFont="1" applyBorder="1" applyAlignment="1">
      <alignment horizontal="center" vertical="center" wrapText="1"/>
    </xf>
    <xf numFmtId="2" fontId="5" fillId="0" borderId="15" xfId="0" applyNumberFormat="1" applyFont="1" applyBorder="1" applyAlignment="1">
      <alignment horizontal="center" vertical="center" wrapText="1"/>
    </xf>
    <xf numFmtId="1" fontId="6" fillId="0" borderId="2" xfId="0" applyNumberFormat="1" applyFont="1" applyBorder="1" applyAlignment="1">
      <alignment vertical="center"/>
    </xf>
    <xf numFmtId="37" fontId="6" fillId="0" borderId="1" xfId="33" applyNumberFormat="1" applyFont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0" fillId="0" borderId="11" xfId="0" applyBorder="1"/>
    <xf numFmtId="37" fontId="6" fillId="0" borderId="2" xfId="6" applyNumberFormat="1" applyFont="1" applyBorder="1" applyAlignment="1">
      <alignment vertical="center"/>
    </xf>
    <xf numFmtId="37" fontId="6" fillId="0" borderId="4" xfId="6" applyNumberFormat="1" applyFont="1" applyBorder="1" applyAlignment="1">
      <alignment vertical="center"/>
    </xf>
    <xf numFmtId="37" fontId="6" fillId="0" borderId="0" xfId="6" applyNumberFormat="1" applyFont="1" applyAlignment="1">
      <alignment vertical="center"/>
    </xf>
    <xf numFmtId="3" fontId="6" fillId="0" borderId="2" xfId="0" applyNumberFormat="1" applyFont="1" applyBorder="1" applyAlignment="1">
      <alignment vertical="center"/>
    </xf>
    <xf numFmtId="0" fontId="30" fillId="0" borderId="1" xfId="0" applyFont="1" applyBorder="1" applyAlignment="1">
      <alignment horizontal="center" vertical="center"/>
    </xf>
    <xf numFmtId="176" fontId="5" fillId="0" borderId="4" xfId="2" applyNumberFormat="1" applyFont="1" applyFill="1" applyBorder="1" applyAlignment="1">
      <alignment horizontal="center" vertical="center" wrapText="1"/>
    </xf>
    <xf numFmtId="176" fontId="63" fillId="0" borderId="4" xfId="2" applyNumberFormat="1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3" fontId="6" fillId="0" borderId="4" xfId="6" applyNumberFormat="1" applyFont="1" applyBorder="1" applyAlignment="1">
      <alignment vertical="center"/>
    </xf>
    <xf numFmtId="3" fontId="6" fillId="0" borderId="2" xfId="6" applyNumberFormat="1" applyFont="1" applyBorder="1" applyAlignment="1">
      <alignment vertical="center"/>
    </xf>
    <xf numFmtId="0" fontId="3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3" fillId="0" borderId="4" xfId="1" applyFont="1" applyFill="1" applyBorder="1" applyAlignment="1">
      <alignment horizontal="center" vertical="center" wrapText="1"/>
    </xf>
    <xf numFmtId="0" fontId="64" fillId="0" borderId="4" xfId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37" fontId="6" fillId="0" borderId="2" xfId="12" applyNumberFormat="1" applyFont="1" applyBorder="1" applyAlignment="1">
      <alignment vertical="center"/>
    </xf>
    <xf numFmtId="0" fontId="6" fillId="0" borderId="0" xfId="0" applyFont="1" applyAlignment="1">
      <alignment horizontal="centerContinuous" vertical="center" wrapText="1"/>
    </xf>
    <xf numFmtId="173" fontId="6" fillId="0" borderId="4" xfId="64" applyNumberFormat="1" applyFont="1" applyBorder="1" applyAlignment="1">
      <alignment vertical="center"/>
    </xf>
    <xf numFmtId="173" fontId="6" fillId="0" borderId="2" xfId="64" applyNumberFormat="1" applyFont="1" applyBorder="1" applyAlignment="1">
      <alignment vertical="center"/>
    </xf>
    <xf numFmtId="173" fontId="6" fillId="0" borderId="4" xfId="6" applyNumberFormat="1" applyFont="1" applyBorder="1" applyAlignment="1">
      <alignment vertical="center"/>
    </xf>
    <xf numFmtId="173" fontId="6" fillId="0" borderId="2" xfId="6" applyNumberFormat="1" applyFont="1" applyBorder="1" applyAlignment="1">
      <alignment vertical="center"/>
    </xf>
    <xf numFmtId="0" fontId="14" fillId="0" borderId="0" xfId="60" applyFont="1" applyAlignment="1">
      <alignment vertical="center"/>
    </xf>
    <xf numFmtId="0" fontId="5" fillId="0" borderId="5" xfId="60" applyFont="1" applyBorder="1" applyAlignment="1">
      <alignment horizontal="center" vertical="center" wrapText="1"/>
    </xf>
    <xf numFmtId="0" fontId="6" fillId="0" borderId="1" xfId="60" applyFont="1" applyBorder="1" applyAlignment="1">
      <alignment horizontal="center" vertical="center"/>
    </xf>
    <xf numFmtId="0" fontId="5" fillId="0" borderId="5" xfId="60" applyFont="1" applyBorder="1" applyAlignment="1">
      <alignment horizontal="center" vertical="center"/>
    </xf>
    <xf numFmtId="0" fontId="30" fillId="0" borderId="1" xfId="0" quotePrefix="1" applyFont="1" applyBorder="1" applyAlignment="1">
      <alignment horizontal="center" vertical="center"/>
    </xf>
    <xf numFmtId="1" fontId="6" fillId="0" borderId="0" xfId="3" applyNumberFormat="1" applyFont="1" applyAlignment="1">
      <alignment vertical="center"/>
    </xf>
    <xf numFmtId="1" fontId="6" fillId="0" borderId="0" xfId="12" applyNumberFormat="1" applyFont="1" applyAlignment="1">
      <alignment vertical="center"/>
    </xf>
    <xf numFmtId="0" fontId="30" fillId="0" borderId="13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wrapText="1"/>
    </xf>
    <xf numFmtId="0" fontId="6" fillId="0" borderId="1" xfId="0" applyFont="1" applyBorder="1" applyAlignment="1">
      <alignment horizontal="right" vertical="center"/>
    </xf>
    <xf numFmtId="37" fontId="6" fillId="0" borderId="1" xfId="33" applyNumberFormat="1" applyFont="1" applyBorder="1" applyAlignment="1">
      <alignment vertical="center" wrapText="1"/>
    </xf>
    <xf numFmtId="37" fontId="6" fillId="0" borderId="2" xfId="6" applyNumberFormat="1" applyFont="1" applyBorder="1" applyAlignment="1">
      <alignment horizontal="center" vertical="center"/>
    </xf>
    <xf numFmtId="176" fontId="6" fillId="0" borderId="0" xfId="12" applyNumberFormat="1" applyFont="1" applyAlignment="1">
      <alignment vertical="center"/>
    </xf>
    <xf numFmtId="169" fontId="6" fillId="0" borderId="0" xfId="0" applyNumberFormat="1" applyFont="1" applyAlignment="1">
      <alignment vertical="center"/>
    </xf>
    <xf numFmtId="174" fontId="6" fillId="0" borderId="0" xfId="6" applyNumberFormat="1" applyFont="1" applyAlignment="1">
      <alignment vertical="center"/>
    </xf>
    <xf numFmtId="173" fontId="6" fillId="0" borderId="2" xfId="6" applyNumberFormat="1" applyFont="1" applyBorder="1" applyAlignment="1">
      <alignment horizontal="right" vertical="center"/>
    </xf>
    <xf numFmtId="0" fontId="3" fillId="0" borderId="15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/>
    </xf>
    <xf numFmtId="37" fontId="6" fillId="0" borderId="17" xfId="6" applyNumberFormat="1" applyFont="1" applyBorder="1" applyAlignment="1">
      <alignment vertical="center"/>
    </xf>
    <xf numFmtId="37" fontId="6" fillId="0" borderId="18" xfId="6" applyNumberFormat="1" applyFont="1" applyBorder="1" applyAlignment="1">
      <alignment vertical="center"/>
    </xf>
    <xf numFmtId="37" fontId="6" fillId="0" borderId="10" xfId="6" applyNumberFormat="1" applyFont="1" applyBorder="1" applyAlignment="1">
      <alignment vertical="center"/>
    </xf>
    <xf numFmtId="37" fontId="6" fillId="0" borderId="0" xfId="6" quotePrefix="1" applyNumberFormat="1" applyFont="1" applyAlignment="1">
      <alignment horizontal="right" vertical="center"/>
    </xf>
    <xf numFmtId="37" fontId="6" fillId="0" borderId="0" xfId="6" applyNumberFormat="1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6" fillId="0" borderId="11" xfId="0" applyFont="1" applyBorder="1" applyAlignment="1">
      <alignment horizontal="right" vertical="center"/>
    </xf>
    <xf numFmtId="0" fontId="6" fillId="0" borderId="11" xfId="0" applyFont="1" applyBorder="1" applyAlignment="1">
      <alignment horizontal="left" vertical="center"/>
    </xf>
    <xf numFmtId="0" fontId="31" fillId="0" borderId="0" xfId="0" applyFont="1"/>
    <xf numFmtId="0" fontId="3" fillId="0" borderId="0" xfId="0" applyFont="1" applyAlignment="1">
      <alignment vertical="center"/>
    </xf>
    <xf numFmtId="171" fontId="6" fillId="0" borderId="0" xfId="12" applyFont="1" applyAlignment="1">
      <alignment vertical="center"/>
    </xf>
    <xf numFmtId="37" fontId="6" fillId="0" borderId="10" xfId="12" applyNumberFormat="1" applyFont="1" applyBorder="1" applyAlignment="1">
      <alignment vertical="center"/>
    </xf>
    <xf numFmtId="37" fontId="6" fillId="0" borderId="19" xfId="12" applyNumberFormat="1" applyFont="1" applyBorder="1" applyAlignment="1">
      <alignment vertical="center"/>
    </xf>
    <xf numFmtId="37" fontId="6" fillId="0" borderId="20" xfId="12" applyNumberFormat="1" applyFont="1" applyBorder="1" applyAlignment="1">
      <alignment vertical="center"/>
    </xf>
    <xf numFmtId="168" fontId="3" fillId="0" borderId="1" xfId="51" applyFont="1" applyBorder="1" applyAlignment="1">
      <alignment horizontal="center" vertical="center" wrapText="1"/>
    </xf>
    <xf numFmtId="16" fontId="6" fillId="0" borderId="4" xfId="0" applyNumberFormat="1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65" fillId="0" borderId="9" xfId="60" applyFont="1" applyBorder="1"/>
    <xf numFmtId="0" fontId="66" fillId="0" borderId="1" xfId="60" applyFont="1" applyBorder="1" applyAlignment="1">
      <alignment horizontal="center" vertical="center"/>
    </xf>
    <xf numFmtId="0" fontId="66" fillId="0" borderId="4" xfId="6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0" fontId="5" fillId="0" borderId="0" xfId="60" applyFont="1" applyAlignment="1">
      <alignment horizontal="center"/>
    </xf>
    <xf numFmtId="0" fontId="5" fillId="0" borderId="0" xfId="60" applyFont="1"/>
    <xf numFmtId="0" fontId="6" fillId="0" borderId="0" xfId="60" applyFont="1" applyAlignment="1">
      <alignment horizontal="center" vertical="center" wrapText="1"/>
    </xf>
    <xf numFmtId="0" fontId="5" fillId="0" borderId="0" xfId="60" applyFont="1" applyAlignment="1">
      <alignment horizontal="left"/>
    </xf>
    <xf numFmtId="0" fontId="33" fillId="0" borderId="0" xfId="60" applyFont="1"/>
    <xf numFmtId="0" fontId="2" fillId="0" borderId="0" xfId="55" applyAlignment="1" applyProtection="1">
      <alignment horizontal="center"/>
    </xf>
    <xf numFmtId="0" fontId="5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vertical="center" wrapText="1"/>
    </xf>
    <xf numFmtId="177" fontId="6" fillId="0" borderId="2" xfId="41" applyNumberFormat="1" applyFont="1" applyBorder="1" applyAlignment="1">
      <alignment vertical="center"/>
    </xf>
    <xf numFmtId="0" fontId="30" fillId="0" borderId="8" xfId="0" applyFont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30" fillId="0" borderId="1" xfId="60" applyFont="1" applyBorder="1" applyAlignment="1">
      <alignment horizontal="center" vertical="center"/>
    </xf>
    <xf numFmtId="0" fontId="30" fillId="0" borderId="5" xfId="6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quotePrefix="1" applyFont="1" applyAlignment="1">
      <alignment horizontal="right" vertical="center"/>
    </xf>
    <xf numFmtId="0" fontId="35" fillId="0" borderId="0" xfId="0" quotePrefix="1" applyFont="1" applyAlignment="1">
      <alignment horizontal="left"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Alignment="1">
      <alignment horizontal="centerContinuous" vertical="center"/>
    </xf>
    <xf numFmtId="0" fontId="35" fillId="0" borderId="0" xfId="60" applyFont="1"/>
    <xf numFmtId="0" fontId="35" fillId="0" borderId="0" xfId="60" applyFont="1" applyAlignment="1">
      <alignment vertical="center"/>
    </xf>
    <xf numFmtId="0" fontId="35" fillId="0" borderId="0" xfId="0" applyFont="1" applyAlignment="1">
      <alignment horizontal="right" vertical="center"/>
    </xf>
    <xf numFmtId="0" fontId="35" fillId="0" borderId="0" xfId="60" applyFont="1" applyAlignment="1">
      <alignment horizontal="centerContinuous" vertical="center"/>
    </xf>
    <xf numFmtId="0" fontId="35" fillId="0" borderId="0" xfId="0" applyFont="1" applyAlignment="1">
      <alignment wrapText="1"/>
    </xf>
    <xf numFmtId="0" fontId="35" fillId="0" borderId="0" xfId="0" applyFont="1" applyAlignment="1">
      <alignment horizontal="centerContinuous" wrapText="1"/>
    </xf>
    <xf numFmtId="0" fontId="35" fillId="0" borderId="0" xfId="0" applyFont="1"/>
    <xf numFmtId="0" fontId="67" fillId="0" borderId="0" xfId="60" applyFont="1"/>
    <xf numFmtId="0" fontId="67" fillId="0" borderId="0" xfId="60" applyFont="1" applyAlignment="1">
      <alignment horizontal="center"/>
    </xf>
    <xf numFmtId="2" fontId="35" fillId="0" borderId="0" xfId="0" applyNumberFormat="1" applyFont="1" applyAlignment="1">
      <alignment horizontal="centerContinuous" vertical="center"/>
    </xf>
    <xf numFmtId="0" fontId="68" fillId="0" borderId="0" xfId="60" applyFont="1" applyAlignment="1">
      <alignment horizontal="centerContinuous" vertical="center"/>
    </xf>
    <xf numFmtId="0" fontId="35" fillId="0" borderId="0" xfId="60" applyFont="1" applyAlignment="1">
      <alignment horizontal="right" vertical="center"/>
    </xf>
    <xf numFmtId="0" fontId="35" fillId="0" borderId="0" xfId="60" applyFont="1" applyAlignment="1">
      <alignment horizontal="left" vertical="center"/>
    </xf>
    <xf numFmtId="0" fontId="35" fillId="0" borderId="0" xfId="0" quotePrefix="1" applyFont="1" applyAlignment="1">
      <alignment horizontal="centerContinuous" vertical="center"/>
    </xf>
    <xf numFmtId="0" fontId="35" fillId="0" borderId="0" xfId="0" quotePrefix="1" applyFont="1" applyAlignment="1">
      <alignment vertical="center"/>
    </xf>
    <xf numFmtId="0" fontId="35" fillId="0" borderId="0" xfId="0" applyFont="1" applyAlignment="1">
      <alignment horizontal="centerContinuous"/>
    </xf>
    <xf numFmtId="0" fontId="35" fillId="0" borderId="0" xfId="63" applyFont="1"/>
    <xf numFmtId="1" fontId="30" fillId="0" borderId="1" xfId="0" applyNumberFormat="1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9" fillId="0" borderId="21" xfId="0" applyFont="1" applyBorder="1" applyAlignment="1">
      <alignment vertical="center"/>
    </xf>
    <xf numFmtId="177" fontId="6" fillId="0" borderId="1" xfId="33" applyNumberFormat="1" applyFont="1" applyBorder="1" applyAlignment="1">
      <alignment vertical="center"/>
    </xf>
    <xf numFmtId="3" fontId="6" fillId="0" borderId="7" xfId="6" applyNumberFormat="1" applyFont="1" applyBorder="1" applyAlignment="1">
      <alignment vertical="center"/>
    </xf>
    <xf numFmtId="3" fontId="6" fillId="0" borderId="3" xfId="6" applyNumberFormat="1" applyFont="1" applyBorder="1" applyAlignment="1">
      <alignment vertical="center"/>
    </xf>
    <xf numFmtId="0" fontId="30" fillId="0" borderId="6" xfId="0" applyFont="1" applyBorder="1" applyAlignment="1">
      <alignment horizontal="center" vertical="center"/>
    </xf>
    <xf numFmtId="0" fontId="30" fillId="0" borderId="6" xfId="0" applyFont="1" applyBorder="1" applyAlignment="1">
      <alignment horizontal="centerContinuous" vertical="center"/>
    </xf>
    <xf numFmtId="0" fontId="30" fillId="0" borderId="5" xfId="0" applyFont="1" applyBorder="1" applyAlignment="1">
      <alignment horizontal="centerContinuous" vertical="center"/>
    </xf>
    <xf numFmtId="177" fontId="6" fillId="0" borderId="2" xfId="12" applyNumberFormat="1" applyFont="1" applyBorder="1" applyAlignment="1">
      <alignment vertical="center"/>
    </xf>
    <xf numFmtId="177" fontId="6" fillId="0" borderId="19" xfId="12" applyNumberFormat="1" applyFont="1" applyBorder="1" applyAlignment="1">
      <alignment vertical="center"/>
    </xf>
    <xf numFmtId="3" fontId="6" fillId="0" borderId="2" xfId="0" applyNumberFormat="1" applyFont="1" applyBorder="1" applyAlignment="1">
      <alignment horizontal="center" vertical="center"/>
    </xf>
    <xf numFmtId="0" fontId="30" fillId="0" borderId="4" xfId="60" applyFont="1" applyBorder="1" applyAlignment="1">
      <alignment horizontal="center" vertical="center"/>
    </xf>
    <xf numFmtId="0" fontId="6" fillId="4" borderId="4" xfId="0" applyFont="1" applyFill="1" applyBorder="1" applyAlignment="1">
      <alignment wrapText="1"/>
    </xf>
    <xf numFmtId="173" fontId="6" fillId="0" borderId="2" xfId="0" applyNumberFormat="1" applyFont="1" applyBorder="1" applyAlignment="1">
      <alignment horizontal="center" vertical="center" wrapText="1"/>
    </xf>
    <xf numFmtId="173" fontId="6" fillId="0" borderId="2" xfId="0" applyNumberFormat="1" applyFont="1" applyBorder="1" applyAlignment="1">
      <alignment horizontal="center" wrapText="1"/>
    </xf>
    <xf numFmtId="3" fontId="6" fillId="0" borderId="4" xfId="0" applyNumberFormat="1" applyFont="1" applyBorder="1" applyAlignment="1">
      <alignment horizontal="center" vertical="center"/>
    </xf>
    <xf numFmtId="3" fontId="6" fillId="0" borderId="2" xfId="4" applyNumberFormat="1" applyFont="1" applyBorder="1" applyAlignment="1">
      <alignment horizontal="center" vertical="center" wrapText="1"/>
    </xf>
    <xf numFmtId="3" fontId="6" fillId="0" borderId="2" xfId="4" applyNumberFormat="1" applyFont="1" applyBorder="1" applyAlignment="1">
      <alignment horizontal="center" wrapText="1"/>
    </xf>
    <xf numFmtId="0" fontId="3" fillId="0" borderId="0" xfId="60" applyAlignment="1">
      <alignment vertical="center"/>
    </xf>
    <xf numFmtId="0" fontId="9" fillId="0" borderId="7" xfId="0" applyFont="1" applyBorder="1" applyAlignment="1">
      <alignment vertical="center"/>
    </xf>
    <xf numFmtId="0" fontId="9" fillId="0" borderId="18" xfId="0" applyFont="1" applyBorder="1" applyAlignment="1">
      <alignment vertical="center"/>
    </xf>
    <xf numFmtId="37" fontId="9" fillId="0" borderId="4" xfId="4" applyNumberFormat="1" applyFont="1" applyBorder="1" applyAlignment="1">
      <alignment horizontal="right" vertical="center" indent="8"/>
    </xf>
    <xf numFmtId="0" fontId="9" fillId="0" borderId="22" xfId="0" applyFont="1" applyBorder="1" applyAlignment="1">
      <alignment vertical="center"/>
    </xf>
    <xf numFmtId="0" fontId="9" fillId="0" borderId="23" xfId="0" applyFont="1" applyBorder="1" applyAlignment="1">
      <alignment vertical="center"/>
    </xf>
    <xf numFmtId="37" fontId="9" fillId="0" borderId="24" xfId="4" applyNumberFormat="1" applyFont="1" applyBorder="1" applyAlignment="1">
      <alignment vertical="center"/>
    </xf>
    <xf numFmtId="0" fontId="9" fillId="0" borderId="1" xfId="0" applyFont="1" applyBorder="1" applyAlignment="1">
      <alignment vertical="center"/>
    </xf>
    <xf numFmtId="37" fontId="9" fillId="0" borderId="1" xfId="6" applyNumberFormat="1" applyFont="1" applyBorder="1" applyAlignment="1">
      <alignment vertical="center"/>
    </xf>
    <xf numFmtId="0" fontId="6" fillId="0" borderId="0" xfId="0" quotePrefix="1" applyFont="1" applyAlignment="1">
      <alignment horizontal="right" vertical="center"/>
    </xf>
    <xf numFmtId="0" fontId="27" fillId="0" borderId="0" xfId="0" applyFont="1" applyAlignment="1">
      <alignment vertical="center"/>
    </xf>
    <xf numFmtId="0" fontId="9" fillId="0" borderId="21" xfId="0" quotePrefix="1" applyFont="1" applyBorder="1" applyAlignment="1">
      <alignment horizontal="left" vertical="center"/>
    </xf>
    <xf numFmtId="173" fontId="9" fillId="0" borderId="0" xfId="0" applyNumberFormat="1" applyFont="1" applyAlignment="1">
      <alignment vertical="center"/>
    </xf>
    <xf numFmtId="0" fontId="9" fillId="0" borderId="24" xfId="0" applyFont="1" applyBorder="1" applyAlignment="1">
      <alignment vertical="center"/>
    </xf>
    <xf numFmtId="173" fontId="9" fillId="0" borderId="1" xfId="33" applyNumberFormat="1" applyFont="1" applyBorder="1" applyAlignment="1">
      <alignment vertical="center"/>
    </xf>
    <xf numFmtId="0" fontId="9" fillId="0" borderId="12" xfId="0" applyFont="1" applyBorder="1" applyAlignment="1">
      <alignment vertical="center"/>
    </xf>
    <xf numFmtId="37" fontId="9" fillId="0" borderId="21" xfId="4" applyNumberFormat="1" applyFont="1" applyBorder="1" applyAlignment="1">
      <alignment vertical="center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6" fillId="0" borderId="2" xfId="0" applyFont="1" applyBorder="1"/>
    <xf numFmtId="0" fontId="6" fillId="0" borderId="2" xfId="0" applyFont="1" applyBorder="1" applyAlignment="1">
      <alignment horizontal="center"/>
    </xf>
    <xf numFmtId="0" fontId="9" fillId="0" borderId="7" xfId="60" applyFont="1" applyBorder="1" applyAlignment="1">
      <alignment vertical="center"/>
    </xf>
    <xf numFmtId="0" fontId="9" fillId="0" borderId="1" xfId="0" applyFont="1" applyBorder="1"/>
    <xf numFmtId="0" fontId="69" fillId="0" borderId="1" xfId="0" applyFont="1" applyBorder="1"/>
    <xf numFmtId="0" fontId="9" fillId="0" borderId="14" xfId="0" applyFont="1" applyBorder="1" applyAlignment="1">
      <alignment horizontal="left" vertical="center"/>
    </xf>
    <xf numFmtId="0" fontId="9" fillId="0" borderId="14" xfId="6" applyNumberFormat="1" applyFont="1" applyBorder="1" applyAlignment="1">
      <alignment horizontal="right" vertical="center"/>
    </xf>
    <xf numFmtId="0" fontId="9" fillId="4" borderId="14" xfId="6" applyNumberFormat="1" applyFont="1" applyFill="1" applyBorder="1" applyAlignment="1">
      <alignment horizontal="right" vertical="center"/>
    </xf>
    <xf numFmtId="0" fontId="9" fillId="0" borderId="8" xfId="0" applyFont="1" applyBorder="1" applyAlignment="1">
      <alignment vertical="center"/>
    </xf>
    <xf numFmtId="0" fontId="9" fillId="0" borderId="14" xfId="0" applyFont="1" applyBorder="1" applyAlignment="1">
      <alignment vertical="center"/>
    </xf>
    <xf numFmtId="39" fontId="9" fillId="0" borderId="14" xfId="6" applyNumberFormat="1" applyFont="1" applyBorder="1" applyAlignment="1">
      <alignment vertical="center"/>
    </xf>
    <xf numFmtId="0" fontId="9" fillId="4" borderId="1" xfId="0" applyFont="1" applyFill="1" applyBorder="1" applyAlignment="1">
      <alignment vertical="center"/>
    </xf>
    <xf numFmtId="0" fontId="9" fillId="0" borderId="13" xfId="0" applyFont="1" applyBorder="1" applyAlignment="1">
      <alignment vertical="center"/>
    </xf>
    <xf numFmtId="0" fontId="37" fillId="0" borderId="1" xfId="0" applyFont="1" applyBorder="1" applyAlignment="1">
      <alignment vertical="center"/>
    </xf>
    <xf numFmtId="3" fontId="9" fillId="0" borderId="1" xfId="6" applyNumberFormat="1" applyFont="1" applyBorder="1" applyAlignment="1">
      <alignment horizontal="right" vertical="center"/>
    </xf>
    <xf numFmtId="3" fontId="9" fillId="4" borderId="14" xfId="6" applyNumberFormat="1" applyFont="1" applyFill="1" applyBorder="1" applyAlignment="1">
      <alignment horizontal="right" vertical="center"/>
    </xf>
    <xf numFmtId="173" fontId="9" fillId="4" borderId="14" xfId="6" applyNumberFormat="1" applyFont="1" applyFill="1" applyBorder="1" applyAlignment="1">
      <alignment horizontal="right" vertical="center"/>
    </xf>
    <xf numFmtId="3" fontId="9" fillId="4" borderId="13" xfId="6" applyNumberFormat="1" applyFont="1" applyFill="1" applyBorder="1" applyAlignment="1">
      <alignment horizontal="right" vertical="center"/>
    </xf>
    <xf numFmtId="0" fontId="32" fillId="0" borderId="8" xfId="0" applyFont="1" applyBorder="1" applyAlignment="1">
      <alignment horizontal="left" vertical="center"/>
    </xf>
    <xf numFmtId="37" fontId="9" fillId="4" borderId="14" xfId="6" applyNumberFormat="1" applyFont="1" applyFill="1" applyBorder="1" applyAlignment="1">
      <alignment horizontal="right" vertical="center"/>
    </xf>
    <xf numFmtId="0" fontId="9" fillId="4" borderId="13" xfId="6" applyNumberFormat="1" applyFont="1" applyFill="1" applyBorder="1" applyAlignment="1">
      <alignment horizontal="right" vertical="center"/>
    </xf>
    <xf numFmtId="173" fontId="9" fillId="0" borderId="13" xfId="6" applyNumberFormat="1" applyFont="1" applyBorder="1" applyAlignment="1">
      <alignment horizontal="right" vertical="center"/>
    </xf>
    <xf numFmtId="1" fontId="9" fillId="0" borderId="13" xfId="6" applyNumberFormat="1" applyFont="1" applyBorder="1" applyAlignment="1">
      <alignment vertical="center"/>
    </xf>
    <xf numFmtId="3" fontId="9" fillId="0" borderId="13" xfId="6" applyNumberFormat="1" applyFont="1" applyBorder="1" applyAlignment="1">
      <alignment vertical="center"/>
    </xf>
    <xf numFmtId="173" fontId="9" fillId="0" borderId="13" xfId="6" applyNumberFormat="1" applyFont="1" applyBorder="1" applyAlignment="1">
      <alignment vertical="center"/>
    </xf>
    <xf numFmtId="3" fontId="9" fillId="0" borderId="1" xfId="12" applyNumberFormat="1" applyFont="1" applyBorder="1" applyAlignment="1">
      <alignment vertical="center"/>
    </xf>
    <xf numFmtId="0" fontId="9" fillId="0" borderId="17" xfId="0" applyFont="1" applyBorder="1" applyAlignment="1">
      <alignment vertical="center"/>
    </xf>
    <xf numFmtId="3" fontId="9" fillId="4" borderId="17" xfId="12" applyNumberFormat="1" applyFont="1" applyFill="1" applyBorder="1" applyAlignment="1">
      <alignment vertical="center"/>
    </xf>
    <xf numFmtId="173" fontId="9" fillId="4" borderId="1" xfId="12" applyNumberFormat="1" applyFont="1" applyFill="1" applyBorder="1" applyAlignment="1">
      <alignment vertical="center"/>
    </xf>
    <xf numFmtId="173" fontId="9" fillId="4" borderId="17" xfId="12" applyNumberFormat="1" applyFont="1" applyFill="1" applyBorder="1" applyAlignment="1">
      <alignment vertical="center"/>
    </xf>
    <xf numFmtId="0" fontId="9" fillId="0" borderId="17" xfId="12" applyNumberFormat="1" applyFont="1" applyBorder="1" applyAlignment="1">
      <alignment vertical="center"/>
    </xf>
    <xf numFmtId="1" fontId="9" fillId="0" borderId="17" xfId="12" applyNumberFormat="1" applyFont="1" applyBorder="1" applyAlignment="1">
      <alignment vertical="center"/>
    </xf>
    <xf numFmtId="0" fontId="9" fillId="4" borderId="17" xfId="12" applyNumberFormat="1" applyFont="1" applyFill="1" applyBorder="1" applyAlignment="1">
      <alignment vertical="center"/>
    </xf>
    <xf numFmtId="176" fontId="9" fillId="4" borderId="17" xfId="12" applyNumberFormat="1" applyFont="1" applyFill="1" applyBorder="1" applyAlignment="1">
      <alignment vertical="center"/>
    </xf>
    <xf numFmtId="37" fontId="9" fillId="0" borderId="13" xfId="4" applyNumberFormat="1" applyFont="1" applyBorder="1" applyAlignment="1">
      <alignment vertical="center"/>
    </xf>
    <xf numFmtId="0" fontId="9" fillId="0" borderId="3" xfId="0" applyFont="1" applyBorder="1" applyAlignment="1">
      <alignment vertical="center"/>
    </xf>
    <xf numFmtId="173" fontId="9" fillId="0" borderId="14" xfId="4" applyNumberFormat="1" applyFont="1" applyBorder="1" applyAlignment="1">
      <alignment vertical="center"/>
    </xf>
    <xf numFmtId="37" fontId="9" fillId="0" borderId="13" xfId="6" applyNumberFormat="1" applyFont="1" applyBorder="1" applyAlignment="1">
      <alignment vertical="center"/>
    </xf>
    <xf numFmtId="0" fontId="9" fillId="0" borderId="9" xfId="0" applyFont="1" applyBorder="1" applyAlignment="1">
      <alignment vertical="center"/>
    </xf>
    <xf numFmtId="173" fontId="9" fillId="0" borderId="1" xfId="6" applyNumberFormat="1" applyFont="1" applyBorder="1" applyAlignment="1">
      <alignment vertical="center"/>
    </xf>
    <xf numFmtId="0" fontId="9" fillId="0" borderId="5" xfId="0" applyFont="1" applyBorder="1" applyAlignment="1">
      <alignment vertical="center"/>
    </xf>
    <xf numFmtId="0" fontId="9" fillId="0" borderId="13" xfId="0" quotePrefix="1" applyFont="1" applyBorder="1" applyAlignment="1">
      <alignment horizontal="left" vertical="center"/>
    </xf>
    <xf numFmtId="173" fontId="9" fillId="0" borderId="1" xfId="4" applyNumberFormat="1" applyFont="1" applyBorder="1" applyAlignment="1">
      <alignment vertical="center"/>
    </xf>
    <xf numFmtId="173" fontId="9" fillId="5" borderId="1" xfId="4" applyNumberFormat="1" applyFont="1" applyFill="1" applyBorder="1" applyAlignment="1">
      <alignment vertical="center"/>
    </xf>
    <xf numFmtId="0" fontId="9" fillId="0" borderId="9" xfId="0" quotePrefix="1" applyFont="1" applyBorder="1" applyAlignment="1">
      <alignment horizontal="left" vertical="center"/>
    </xf>
    <xf numFmtId="37" fontId="9" fillId="0" borderId="23" xfId="4" quotePrefix="1" applyNumberFormat="1" applyFont="1" applyBorder="1" applyAlignment="1">
      <alignment horizontal="right" vertical="center"/>
    </xf>
    <xf numFmtId="37" fontId="9" fillId="0" borderId="9" xfId="4" quotePrefix="1" applyNumberFormat="1" applyFont="1" applyBorder="1" applyAlignment="1">
      <alignment horizontal="right" vertical="center"/>
    </xf>
    <xf numFmtId="37" fontId="9" fillId="0" borderId="9" xfId="4" applyNumberFormat="1" applyFont="1" applyBorder="1" applyAlignment="1">
      <alignment horizontal="right" vertical="center"/>
    </xf>
    <xf numFmtId="0" fontId="9" fillId="0" borderId="23" xfId="4" applyNumberFormat="1" applyFont="1" applyBorder="1" applyAlignment="1">
      <alignment horizontal="right" vertical="center"/>
    </xf>
    <xf numFmtId="0" fontId="9" fillId="0" borderId="24" xfId="4" applyNumberFormat="1" applyFont="1" applyBorder="1" applyAlignment="1">
      <alignment horizontal="right" vertical="center"/>
    </xf>
    <xf numFmtId="0" fontId="42" fillId="0" borderId="22" xfId="0" applyFont="1" applyBorder="1" applyAlignment="1">
      <alignment vertical="center"/>
    </xf>
    <xf numFmtId="0" fontId="9" fillId="0" borderId="23" xfId="0" quotePrefix="1" applyFont="1" applyBorder="1" applyAlignment="1">
      <alignment horizontal="left" vertical="center"/>
    </xf>
    <xf numFmtId="0" fontId="9" fillId="0" borderId="24" xfId="0" quotePrefix="1" applyFont="1" applyBorder="1" applyAlignment="1">
      <alignment horizontal="left" vertical="center"/>
    </xf>
    <xf numFmtId="37" fontId="9" fillId="4" borderId="22" xfId="6" quotePrefix="1" applyNumberFormat="1" applyFont="1" applyFill="1" applyBorder="1" applyAlignment="1">
      <alignment horizontal="right" vertical="center"/>
    </xf>
    <xf numFmtId="37" fontId="9" fillId="4" borderId="23" xfId="6" quotePrefix="1" applyNumberFormat="1" applyFont="1" applyFill="1" applyBorder="1" applyAlignment="1">
      <alignment horizontal="right" vertical="center"/>
    </xf>
    <xf numFmtId="37" fontId="9" fillId="4" borderId="24" xfId="6" quotePrefix="1" applyNumberFormat="1" applyFont="1" applyFill="1" applyBorder="1" applyAlignment="1">
      <alignment horizontal="right" vertical="center"/>
    </xf>
    <xf numFmtId="173" fontId="9" fillId="0" borderId="22" xfId="6" quotePrefix="1" applyNumberFormat="1" applyFont="1" applyBorder="1" applyAlignment="1">
      <alignment horizontal="right" vertical="center"/>
    </xf>
    <xf numFmtId="173" fontId="9" fillId="4" borderId="22" xfId="6" quotePrefix="1" applyNumberFormat="1" applyFont="1" applyFill="1" applyBorder="1" applyAlignment="1">
      <alignment horizontal="right" vertical="center"/>
    </xf>
    <xf numFmtId="173" fontId="9" fillId="4" borderId="23" xfId="6" quotePrefix="1" applyNumberFormat="1" applyFont="1" applyFill="1" applyBorder="1" applyAlignment="1">
      <alignment horizontal="right" vertical="center"/>
    </xf>
    <xf numFmtId="173" fontId="9" fillId="4" borderId="24" xfId="6" quotePrefix="1" applyNumberFormat="1" applyFont="1" applyFill="1" applyBorder="1" applyAlignment="1">
      <alignment horizontal="right" vertical="center"/>
    </xf>
    <xf numFmtId="173" fontId="9" fillId="0" borderId="21" xfId="6" quotePrefix="1" applyNumberFormat="1" applyFont="1" applyBorder="1" applyAlignment="1">
      <alignment horizontal="right" vertical="center"/>
    </xf>
    <xf numFmtId="173" fontId="9" fillId="4" borderId="25" xfId="6" quotePrefix="1" applyNumberFormat="1" applyFont="1" applyFill="1" applyBorder="1" applyAlignment="1">
      <alignment horizontal="right" vertical="center"/>
    </xf>
    <xf numFmtId="173" fontId="9" fillId="4" borderId="26" xfId="6" quotePrefix="1" applyNumberFormat="1" applyFont="1" applyFill="1" applyBorder="1" applyAlignment="1">
      <alignment horizontal="right" vertical="center"/>
    </xf>
    <xf numFmtId="173" fontId="9" fillId="4" borderId="27" xfId="6" quotePrefix="1" applyNumberFormat="1" applyFont="1" applyFill="1" applyBorder="1" applyAlignment="1">
      <alignment horizontal="right" vertical="center"/>
    </xf>
    <xf numFmtId="173" fontId="9" fillId="4" borderId="9" xfId="6" quotePrefix="1" applyNumberFormat="1" applyFont="1" applyFill="1" applyBorder="1" applyAlignment="1">
      <alignment horizontal="right" vertical="center"/>
    </xf>
    <xf numFmtId="177" fontId="9" fillId="0" borderId="1" xfId="6" applyNumberFormat="1" applyFont="1" applyBorder="1" applyAlignment="1">
      <alignment vertical="center"/>
    </xf>
    <xf numFmtId="0" fontId="37" fillId="0" borderId="22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9" fillId="0" borderId="18" xfId="0" quotePrefix="1" applyFont="1" applyBorder="1" applyAlignment="1">
      <alignment horizontal="left" vertical="center"/>
    </xf>
    <xf numFmtId="0" fontId="9" fillId="0" borderId="1" xfId="0" quotePrefix="1" applyFont="1" applyBorder="1" applyAlignment="1">
      <alignment horizontal="left" vertical="center"/>
    </xf>
    <xf numFmtId="173" fontId="9" fillId="0" borderId="24" xfId="64" applyNumberFormat="1" applyFont="1" applyBorder="1" applyAlignment="1">
      <alignment vertical="center"/>
    </xf>
    <xf numFmtId="3" fontId="9" fillId="0" borderId="21" xfId="0" quotePrefix="1" applyNumberFormat="1" applyFont="1" applyBorder="1" applyAlignment="1">
      <alignment horizontal="center" vertical="center"/>
    </xf>
    <xf numFmtId="0" fontId="70" fillId="0" borderId="22" xfId="60" applyFont="1" applyBorder="1" applyAlignment="1">
      <alignment vertical="center"/>
    </xf>
    <xf numFmtId="0" fontId="70" fillId="0" borderId="24" xfId="6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37" fontId="6" fillId="0" borderId="0" xfId="0" applyNumberFormat="1" applyFont="1" applyAlignment="1">
      <alignment vertical="center" wrapText="1"/>
    </xf>
    <xf numFmtId="0" fontId="35" fillId="0" borderId="0" xfId="0" applyFont="1" applyAlignment="1">
      <alignment horizontal="center"/>
    </xf>
    <xf numFmtId="0" fontId="6" fillId="0" borderId="1" xfId="0" applyFont="1" applyBorder="1" applyAlignment="1">
      <alignment horizontal="center"/>
    </xf>
    <xf numFmtId="0" fontId="71" fillId="0" borderId="0" xfId="0" applyFont="1"/>
    <xf numFmtId="0" fontId="71" fillId="0" borderId="0" xfId="0" applyFont="1" applyAlignment="1">
      <alignment horizontal="left"/>
    </xf>
    <xf numFmtId="0" fontId="71" fillId="0" borderId="9" xfId="0" applyFont="1" applyBorder="1"/>
    <xf numFmtId="0" fontId="72" fillId="0" borderId="5" xfId="0" applyFont="1" applyBorder="1" applyAlignment="1">
      <alignment horizontal="center" vertical="center"/>
    </xf>
    <xf numFmtId="0" fontId="72" fillId="0" borderId="5" xfId="0" applyFont="1" applyBorder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73" fillId="0" borderId="1" xfId="0" applyFont="1" applyBorder="1" applyAlignment="1">
      <alignment horizontal="center" vertical="center" wrapText="1"/>
    </xf>
    <xf numFmtId="0" fontId="73" fillId="0" borderId="5" xfId="0" applyFont="1" applyBorder="1" applyAlignment="1">
      <alignment horizontal="center" vertical="center" wrapText="1"/>
    </xf>
    <xf numFmtId="0" fontId="74" fillId="0" borderId="0" xfId="0" applyFont="1"/>
    <xf numFmtId="0" fontId="74" fillId="0" borderId="9" xfId="0" applyFont="1" applyBorder="1"/>
    <xf numFmtId="0" fontId="74" fillId="0" borderId="0" xfId="0" applyFont="1" applyAlignment="1">
      <alignment wrapText="1"/>
    </xf>
    <xf numFmtId="0" fontId="72" fillId="0" borderId="1" xfId="0" applyFont="1" applyBorder="1" applyAlignment="1">
      <alignment horizontal="center" vertical="center" wrapText="1"/>
    </xf>
    <xf numFmtId="0" fontId="63" fillId="6" borderId="1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63" fillId="0" borderId="1" xfId="0" applyFont="1" applyBorder="1" applyAlignment="1">
      <alignment horizontal="center" vertical="center" wrapText="1"/>
    </xf>
    <xf numFmtId="0" fontId="75" fillId="0" borderId="1" xfId="0" applyFont="1" applyBorder="1" applyAlignment="1">
      <alignment horizontal="center"/>
    </xf>
    <xf numFmtId="0" fontId="74" fillId="0" borderId="0" xfId="0" applyFont="1" applyAlignment="1">
      <alignment horizontal="center" wrapText="1"/>
    </xf>
    <xf numFmtId="0" fontId="74" fillId="0" borderId="0" xfId="0" applyFont="1" applyAlignment="1">
      <alignment horizontal="left" wrapText="1"/>
    </xf>
    <xf numFmtId="0" fontId="72" fillId="0" borderId="3" xfId="0" applyFont="1" applyBorder="1" applyAlignment="1">
      <alignment horizontal="center"/>
    </xf>
    <xf numFmtId="0" fontId="72" fillId="0" borderId="4" xfId="0" applyFont="1" applyBorder="1"/>
    <xf numFmtId="0" fontId="72" fillId="0" borderId="2" xfId="0" applyFont="1" applyBorder="1"/>
    <xf numFmtId="0" fontId="76" fillId="0" borderId="21" xfId="0" applyFont="1" applyBorder="1" applyAlignment="1">
      <alignment horizontal="center"/>
    </xf>
    <xf numFmtId="0" fontId="76" fillId="0" borderId="21" xfId="0" applyFont="1" applyBorder="1"/>
    <xf numFmtId="0" fontId="76" fillId="0" borderId="0" xfId="0" applyFont="1"/>
    <xf numFmtId="0" fontId="72" fillId="0" borderId="4" xfId="0" applyFont="1" applyBorder="1" applyAlignment="1">
      <alignment horizontal="center"/>
    </xf>
    <xf numFmtId="0" fontId="72" fillId="0" borderId="2" xfId="0" applyFont="1" applyBorder="1" applyAlignment="1">
      <alignment horizontal="center"/>
    </xf>
    <xf numFmtId="0" fontId="72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76" fillId="0" borderId="24" xfId="0" applyFont="1" applyBorder="1" applyAlignment="1">
      <alignment horizontal="center"/>
    </xf>
    <xf numFmtId="0" fontId="9" fillId="0" borderId="0" xfId="0" applyFont="1"/>
    <xf numFmtId="0" fontId="77" fillId="0" borderId="0" xfId="0" applyFont="1"/>
    <xf numFmtId="0" fontId="76" fillId="0" borderId="24" xfId="0" applyFont="1" applyBorder="1" applyAlignment="1">
      <alignment horizontal="center"/>
    </xf>
    <xf numFmtId="0" fontId="72" fillId="0" borderId="2" xfId="0" applyFont="1" applyBorder="1" applyAlignment="1">
      <alignment horizontal="center" vertical="center"/>
    </xf>
    <xf numFmtId="0" fontId="78" fillId="0" borderId="35" xfId="0" applyFont="1" applyBorder="1" applyAlignment="1">
      <alignment horizontal="center" vertical="center"/>
    </xf>
    <xf numFmtId="0" fontId="79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72" fillId="0" borderId="2" xfId="0" applyFont="1" applyBorder="1" applyAlignment="1">
      <alignment vertical="center"/>
    </xf>
    <xf numFmtId="173" fontId="72" fillId="0" borderId="2" xfId="3" applyNumberFormat="1" applyFont="1" applyBorder="1" applyAlignment="1">
      <alignment vertical="center"/>
    </xf>
    <xf numFmtId="3" fontId="72" fillId="0" borderId="35" xfId="0" applyNumberFormat="1" applyFont="1" applyBorder="1" applyAlignment="1">
      <alignment horizontal="center" vertical="center"/>
    </xf>
    <xf numFmtId="3" fontId="72" fillId="0" borderId="36" xfId="0" applyNumberFormat="1" applyFont="1" applyBorder="1" applyAlignment="1">
      <alignment horizontal="center" vertical="center"/>
    </xf>
    <xf numFmtId="3" fontId="76" fillId="0" borderId="37" xfId="0" applyNumberFormat="1" applyFont="1" applyBorder="1" applyAlignment="1">
      <alignment horizontal="center" vertical="center"/>
    </xf>
    <xf numFmtId="0" fontId="78" fillId="0" borderId="35" xfId="0" quotePrefix="1" applyNumberFormat="1" applyFont="1" applyBorder="1" applyAlignment="1">
      <alignment horizontal="center" vertical="center"/>
    </xf>
    <xf numFmtId="0" fontId="78" fillId="0" borderId="35" xfId="0" applyNumberFormat="1" applyFont="1" applyBorder="1" applyAlignment="1">
      <alignment horizontal="center" vertical="center"/>
    </xf>
    <xf numFmtId="0" fontId="78" fillId="0" borderId="35" xfId="0" quotePrefix="1" applyFont="1" applyBorder="1" applyAlignment="1">
      <alignment horizontal="center" vertical="center"/>
    </xf>
    <xf numFmtId="177" fontId="80" fillId="0" borderId="1" xfId="0" applyNumberFormat="1" applyFont="1" applyBorder="1" applyAlignment="1">
      <alignment horizontal="center" vertical="center"/>
    </xf>
    <xf numFmtId="0" fontId="72" fillId="0" borderId="0" xfId="0" applyFont="1" applyAlignment="1">
      <alignment vertical="center"/>
    </xf>
    <xf numFmtId="0" fontId="0" fillId="0" borderId="0" xfId="0" applyFont="1" applyAlignment="1"/>
    <xf numFmtId="1" fontId="81" fillId="0" borderId="35" xfId="0" applyNumberFormat="1" applyFont="1" applyBorder="1" applyAlignment="1">
      <alignment horizontal="center"/>
    </xf>
    <xf numFmtId="1" fontId="82" fillId="0" borderId="35" xfId="0" applyNumberFormat="1" applyFont="1" applyBorder="1" applyAlignment="1">
      <alignment horizontal="center"/>
    </xf>
    <xf numFmtId="37" fontId="76" fillId="0" borderId="1" xfId="4" applyNumberFormat="1" applyFont="1" applyBorder="1" applyAlignment="1">
      <alignment horizontal="right" vertical="center" indent="3"/>
    </xf>
    <xf numFmtId="37" fontId="72" fillId="0" borderId="2" xfId="4" applyNumberFormat="1" applyFont="1" applyBorder="1" applyAlignment="1">
      <alignment horizontal="right" vertical="center" indent="3"/>
    </xf>
    <xf numFmtId="3" fontId="83" fillId="0" borderId="4" xfId="0" applyNumberFormat="1" applyFont="1" applyBorder="1" applyAlignment="1">
      <alignment horizontal="center" vertical="center"/>
    </xf>
    <xf numFmtId="173" fontId="72" fillId="0" borderId="2" xfId="4" applyNumberFormat="1" applyFont="1" applyBorder="1" applyAlignment="1">
      <alignment vertical="center"/>
    </xf>
    <xf numFmtId="173" fontId="72" fillId="0" borderId="2" xfId="0" applyNumberFormat="1" applyFont="1" applyBorder="1" applyAlignment="1">
      <alignment vertical="center"/>
    </xf>
    <xf numFmtId="37" fontId="72" fillId="0" borderId="2" xfId="6" applyNumberFormat="1" applyFont="1" applyBorder="1" applyAlignment="1">
      <alignment vertical="center"/>
    </xf>
    <xf numFmtId="37" fontId="72" fillId="0" borderId="2" xfId="4" applyNumberFormat="1" applyFont="1" applyBorder="1" applyAlignment="1">
      <alignment vertical="center"/>
    </xf>
    <xf numFmtId="176" fontId="72" fillId="0" borderId="2" xfId="3" applyNumberFormat="1" applyFont="1" applyBorder="1" applyAlignment="1">
      <alignment vertical="center"/>
    </xf>
    <xf numFmtId="177" fontId="72" fillId="0" borderId="2" xfId="4" applyNumberFormat="1" applyFont="1" applyBorder="1" applyAlignment="1">
      <alignment vertical="center"/>
    </xf>
    <xf numFmtId="173" fontId="72" fillId="0" borderId="10" xfId="4" applyNumberFormat="1" applyFont="1" applyBorder="1" applyAlignment="1">
      <alignment vertical="center"/>
    </xf>
    <xf numFmtId="173" fontId="72" fillId="0" borderId="2" xfId="12" applyNumberFormat="1" applyFont="1" applyBorder="1" applyAlignment="1">
      <alignment vertical="center"/>
    </xf>
    <xf numFmtId="37" fontId="72" fillId="0" borderId="2" xfId="3" applyNumberFormat="1" applyFont="1" applyBorder="1" applyAlignment="1">
      <alignment vertical="center"/>
    </xf>
    <xf numFmtId="173" fontId="72" fillId="0" borderId="10" xfId="12" applyNumberFormat="1" applyFont="1" applyBorder="1" applyAlignment="1">
      <alignment vertical="center"/>
    </xf>
    <xf numFmtId="37" fontId="72" fillId="0" borderId="2" xfId="6" applyNumberFormat="1" applyFont="1" applyBorder="1" applyAlignment="1">
      <alignment horizontal="right" vertical="center"/>
    </xf>
    <xf numFmtId="0" fontId="6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37" fontId="72" fillId="0" borderId="4" xfId="3" applyNumberFormat="1" applyFont="1" applyBorder="1" applyAlignment="1">
      <alignment vertical="center"/>
    </xf>
    <xf numFmtId="173" fontId="72" fillId="0" borderId="4" xfId="0" applyNumberFormat="1" applyFont="1" applyBorder="1" applyAlignment="1">
      <alignment vertical="center"/>
    </xf>
    <xf numFmtId="37" fontId="72" fillId="0" borderId="7" xfId="3" applyNumberFormat="1" applyFont="1" applyBorder="1" applyAlignment="1">
      <alignment vertical="center"/>
    </xf>
    <xf numFmtId="173" fontId="72" fillId="0" borderId="4" xfId="3" applyNumberFormat="1" applyFont="1" applyBorder="1" applyAlignment="1">
      <alignment vertical="center"/>
    </xf>
    <xf numFmtId="37" fontId="72" fillId="0" borderId="18" xfId="3" applyNumberFormat="1" applyFont="1" applyBorder="1" applyAlignment="1">
      <alignment vertical="center"/>
    </xf>
    <xf numFmtId="37" fontId="72" fillId="0" borderId="3" xfId="3" applyNumberFormat="1" applyFont="1" applyBorder="1" applyAlignment="1">
      <alignment vertical="center"/>
    </xf>
    <xf numFmtId="37" fontId="72" fillId="0" borderId="10" xfId="3" applyNumberFormat="1" applyFont="1" applyBorder="1" applyAlignment="1">
      <alignment vertical="center"/>
    </xf>
    <xf numFmtId="37" fontId="76" fillId="0" borderId="1" xfId="3" applyNumberFormat="1" applyFont="1" applyBorder="1" applyAlignment="1">
      <alignment vertical="center"/>
    </xf>
    <xf numFmtId="173" fontId="6" fillId="0" borderId="4" xfId="6" applyNumberFormat="1" applyFont="1" applyBorder="1" applyAlignment="1">
      <alignment horizontal="right" vertical="center"/>
    </xf>
    <xf numFmtId="3" fontId="6" fillId="0" borderId="4" xfId="6" applyNumberFormat="1" applyFont="1" applyBorder="1" applyAlignment="1">
      <alignment horizontal="center" vertical="center"/>
    </xf>
    <xf numFmtId="3" fontId="6" fillId="0" borderId="5" xfId="0" applyNumberFormat="1" applyFont="1" applyBorder="1" applyAlignment="1">
      <alignment horizontal="center" vertical="center"/>
    </xf>
    <xf numFmtId="3" fontId="6" fillId="0" borderId="2" xfId="6" applyNumberFormat="1" applyFont="1" applyBorder="1" applyAlignment="1">
      <alignment horizontal="center" vertical="center"/>
    </xf>
    <xf numFmtId="3" fontId="9" fillId="0" borderId="1" xfId="6" applyNumberFormat="1" applyFont="1" applyBorder="1" applyAlignment="1">
      <alignment horizontal="center" vertical="center"/>
    </xf>
    <xf numFmtId="173" fontId="9" fillId="0" borderId="1" xfId="6" applyNumberFormat="1" applyFont="1" applyBorder="1" applyAlignment="1">
      <alignment horizontal="center" vertical="center"/>
    </xf>
    <xf numFmtId="173" fontId="6" fillId="0" borderId="4" xfId="6" applyNumberFormat="1" applyFont="1" applyBorder="1" applyAlignment="1">
      <alignment horizontal="center" vertical="center"/>
    </xf>
    <xf numFmtId="173" fontId="6" fillId="0" borderId="2" xfId="6" applyNumberFormat="1" applyFont="1" applyBorder="1" applyAlignment="1">
      <alignment horizontal="center" vertical="center"/>
    </xf>
    <xf numFmtId="37" fontId="6" fillId="0" borderId="4" xfId="6" applyNumberFormat="1" applyFont="1" applyBorder="1" applyAlignment="1">
      <alignment horizontal="center" vertical="center"/>
    </xf>
    <xf numFmtId="173" fontId="6" fillId="0" borderId="10" xfId="6" applyNumberFormat="1" applyFont="1" applyBorder="1" applyAlignment="1">
      <alignment horizontal="center" vertical="center"/>
    </xf>
    <xf numFmtId="173" fontId="9" fillId="0" borderId="21" xfId="6" applyNumberFormat="1" applyFont="1" applyBorder="1" applyAlignment="1">
      <alignment horizontal="center" vertical="center"/>
    </xf>
    <xf numFmtId="173" fontId="9" fillId="0" borderId="24" xfId="6" applyNumberFormat="1" applyFont="1" applyBorder="1" applyAlignment="1">
      <alignment horizontal="center" vertical="center"/>
    </xf>
    <xf numFmtId="3" fontId="9" fillId="0" borderId="21" xfId="6" applyNumberFormat="1" applyFont="1" applyBorder="1" applyAlignment="1">
      <alignment horizontal="center" vertical="center"/>
    </xf>
    <xf numFmtId="177" fontId="6" fillId="0" borderId="0" xfId="6" applyNumberFormat="1" applyFont="1" applyAlignment="1">
      <alignment horizontal="center" vertical="center"/>
    </xf>
    <xf numFmtId="3" fontId="6" fillId="0" borderId="2" xfId="12" applyNumberFormat="1" applyFont="1" applyBorder="1" applyAlignment="1">
      <alignment horizontal="center" vertical="center"/>
    </xf>
    <xf numFmtId="3" fontId="6" fillId="0" borderId="4" xfId="12" applyNumberFormat="1" applyFont="1" applyBorder="1" applyAlignment="1">
      <alignment horizontal="center" vertical="center"/>
    </xf>
    <xf numFmtId="3" fontId="6" fillId="0" borderId="18" xfId="12" applyNumberFormat="1" applyFont="1" applyBorder="1" applyAlignment="1">
      <alignment horizontal="center" vertical="center"/>
    </xf>
    <xf numFmtId="3" fontId="6" fillId="0" borderId="10" xfId="12" applyNumberFormat="1" applyFont="1" applyBorder="1" applyAlignment="1">
      <alignment horizontal="center" vertical="center"/>
    </xf>
    <xf numFmtId="173" fontId="6" fillId="0" borderId="2" xfId="64" applyNumberFormat="1" applyFont="1" applyBorder="1" applyAlignment="1">
      <alignment horizontal="center" vertical="center"/>
    </xf>
    <xf numFmtId="3" fontId="6" fillId="0" borderId="7" xfId="12" applyNumberFormat="1" applyFont="1" applyBorder="1" applyAlignment="1">
      <alignment horizontal="center" vertical="center"/>
    </xf>
    <xf numFmtId="3" fontId="6" fillId="0" borderId="3" xfId="12" applyNumberFormat="1" applyFont="1" applyBorder="1" applyAlignment="1">
      <alignment horizontal="center" vertical="center"/>
    </xf>
    <xf numFmtId="173" fontId="6" fillId="0" borderId="4" xfId="12" applyNumberFormat="1" applyFont="1" applyBorder="1" applyAlignment="1">
      <alignment horizontal="center" vertical="center"/>
    </xf>
    <xf numFmtId="173" fontId="6" fillId="0" borderId="2" xfId="12" applyNumberFormat="1" applyFont="1" applyBorder="1" applyAlignment="1">
      <alignment horizontal="center" vertical="center"/>
    </xf>
    <xf numFmtId="173" fontId="6" fillId="0" borderId="10" xfId="12" applyNumberFormat="1" applyFont="1" applyBorder="1" applyAlignment="1">
      <alignment horizontal="center" vertical="center"/>
    </xf>
    <xf numFmtId="173" fontId="9" fillId="0" borderId="1" xfId="12" applyNumberFormat="1" applyFont="1" applyBorder="1" applyAlignment="1">
      <alignment horizontal="center" vertical="center"/>
    </xf>
    <xf numFmtId="3" fontId="9" fillId="0" borderId="1" xfId="12" applyNumberFormat="1" applyFont="1" applyBorder="1" applyAlignment="1">
      <alignment horizontal="center" vertical="center"/>
    </xf>
    <xf numFmtId="37" fontId="6" fillId="0" borderId="7" xfId="4" applyNumberFormat="1" applyFont="1" applyBorder="1" applyAlignment="1">
      <alignment horizontal="center" vertical="center"/>
    </xf>
    <xf numFmtId="37" fontId="6" fillId="0" borderId="4" xfId="4" applyNumberFormat="1" applyFont="1" applyBorder="1" applyAlignment="1">
      <alignment horizontal="center" vertical="center"/>
    </xf>
    <xf numFmtId="37" fontId="6" fillId="0" borderId="3" xfId="4" applyNumberFormat="1" applyFont="1" applyBorder="1" applyAlignment="1">
      <alignment horizontal="center" vertical="center"/>
    </xf>
    <xf numFmtId="37" fontId="9" fillId="0" borderId="1" xfId="4" applyNumberFormat="1" applyFont="1" applyBorder="1" applyAlignment="1">
      <alignment horizontal="center" vertical="center"/>
    </xf>
    <xf numFmtId="3" fontId="9" fillId="0" borderId="1" xfId="6" quotePrefix="1" applyNumberFormat="1" applyFont="1" applyBorder="1" applyAlignment="1">
      <alignment horizontal="center" vertical="center"/>
    </xf>
    <xf numFmtId="173" fontId="9" fillId="0" borderId="1" xfId="6" quotePrefix="1" applyNumberFormat="1" applyFont="1" applyBorder="1" applyAlignment="1">
      <alignment horizontal="center" vertical="center"/>
    </xf>
    <xf numFmtId="0" fontId="72" fillId="0" borderId="4" xfId="0" applyFont="1" applyBorder="1" applyAlignment="1">
      <alignment horizontal="center" vertical="center"/>
    </xf>
    <xf numFmtId="173" fontId="72" fillId="0" borderId="2" xfId="0" applyNumberFormat="1" applyFont="1" applyBorder="1" applyAlignment="1">
      <alignment horizontal="center" vertical="center"/>
    </xf>
    <xf numFmtId="0" fontId="76" fillId="0" borderId="21" xfId="0" applyFont="1" applyBorder="1" applyAlignment="1">
      <alignment horizontal="center" vertical="center"/>
    </xf>
    <xf numFmtId="173" fontId="76" fillId="0" borderId="2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3" fontId="6" fillId="0" borderId="4" xfId="64" applyNumberFormat="1" applyFont="1" applyBorder="1" applyAlignment="1">
      <alignment horizontal="center" vertical="center"/>
    </xf>
    <xf numFmtId="3" fontId="9" fillId="0" borderId="21" xfId="12" applyNumberFormat="1" applyFont="1" applyBorder="1" applyAlignment="1">
      <alignment horizontal="center" vertical="center"/>
    </xf>
    <xf numFmtId="3" fontId="6" fillId="0" borderId="2" xfId="3" applyNumberFormat="1" applyFont="1" applyBorder="1" applyAlignment="1">
      <alignment horizontal="center" vertical="center"/>
    </xf>
    <xf numFmtId="173" fontId="6" fillId="0" borderId="2" xfId="0" applyNumberFormat="1" applyFont="1" applyBorder="1" applyAlignment="1">
      <alignment horizontal="center" vertical="center"/>
    </xf>
    <xf numFmtId="3" fontId="82" fillId="0" borderId="2" xfId="60" applyNumberFormat="1" applyFont="1" applyBorder="1" applyAlignment="1">
      <alignment horizontal="center" vertical="center"/>
    </xf>
    <xf numFmtId="173" fontId="82" fillId="0" borderId="2" xfId="60" applyNumberFormat="1" applyFont="1" applyBorder="1" applyAlignment="1">
      <alignment horizontal="center" vertical="center"/>
    </xf>
    <xf numFmtId="3" fontId="70" fillId="0" borderId="21" xfId="60" applyNumberFormat="1" applyFont="1" applyBorder="1" applyAlignment="1">
      <alignment horizontal="center" vertical="center"/>
    </xf>
    <xf numFmtId="173" fontId="70" fillId="0" borderId="21" xfId="60" applyNumberFormat="1" applyFont="1" applyBorder="1" applyAlignment="1">
      <alignment horizontal="center" vertical="center"/>
    </xf>
    <xf numFmtId="3" fontId="6" fillId="0" borderId="10" xfId="6" applyNumberFormat="1" applyFont="1" applyBorder="1" applyAlignment="1">
      <alignment horizontal="center" vertical="center"/>
    </xf>
    <xf numFmtId="1" fontId="6" fillId="0" borderId="4" xfId="12" applyNumberFormat="1" applyFont="1" applyBorder="1" applyAlignment="1">
      <alignment horizontal="center" vertical="center"/>
    </xf>
    <xf numFmtId="1" fontId="6" fillId="0" borderId="2" xfId="12" applyNumberFormat="1" applyFont="1" applyBorder="1" applyAlignment="1">
      <alignment horizontal="center" vertical="center"/>
    </xf>
    <xf numFmtId="37" fontId="9" fillId="0" borderId="21" xfId="3" applyNumberFormat="1" applyFont="1" applyBorder="1" applyAlignment="1">
      <alignment horizontal="center" vertical="center"/>
    </xf>
    <xf numFmtId="3" fontId="9" fillId="0" borderId="21" xfId="3" applyNumberFormat="1" applyFont="1" applyBorder="1" applyAlignment="1">
      <alignment horizontal="center" vertical="center"/>
    </xf>
    <xf numFmtId="173" fontId="9" fillId="0" borderId="21" xfId="0" applyNumberFormat="1" applyFont="1" applyBorder="1" applyAlignment="1">
      <alignment horizontal="center" vertical="center"/>
    </xf>
    <xf numFmtId="3" fontId="6" fillId="0" borderId="2" xfId="24" applyNumberFormat="1" applyFont="1" applyBorder="1" applyAlignment="1">
      <alignment horizontal="center" vertical="center"/>
    </xf>
    <xf numFmtId="173" fontId="6" fillId="0" borderId="4" xfId="0" applyNumberFormat="1" applyFont="1" applyBorder="1" applyAlignment="1">
      <alignment horizontal="center" vertical="center"/>
    </xf>
    <xf numFmtId="3" fontId="6" fillId="0" borderId="2" xfId="60" applyNumberFormat="1" applyFont="1" applyBorder="1" applyAlignment="1">
      <alignment horizontal="center" vertical="center"/>
    </xf>
    <xf numFmtId="3" fontId="6" fillId="0" borderId="7" xfId="0" applyNumberFormat="1" applyFont="1" applyBorder="1" applyAlignment="1">
      <alignment horizontal="center"/>
    </xf>
    <xf numFmtId="173" fontId="6" fillId="0" borderId="4" xfId="0" applyNumberFormat="1" applyFont="1" applyBorder="1" applyAlignment="1">
      <alignment horizontal="center"/>
    </xf>
    <xf numFmtId="3" fontId="6" fillId="0" borderId="17" xfId="0" applyNumberFormat="1" applyFont="1" applyBorder="1" applyAlignment="1">
      <alignment horizontal="center"/>
    </xf>
    <xf numFmtId="3" fontId="6" fillId="0" borderId="3" xfId="0" applyNumberFormat="1" applyFont="1" applyBorder="1" applyAlignment="1">
      <alignment horizontal="center"/>
    </xf>
    <xf numFmtId="173" fontId="6" fillId="0" borderId="2" xfId="0" applyNumberFormat="1" applyFont="1" applyBorder="1" applyAlignment="1">
      <alignment horizontal="center"/>
    </xf>
    <xf numFmtId="37" fontId="6" fillId="0" borderId="2" xfId="3" quotePrefix="1" applyNumberFormat="1" applyFont="1" applyBorder="1" applyAlignment="1">
      <alignment horizontal="center" vertical="center"/>
    </xf>
    <xf numFmtId="37" fontId="6" fillId="0" borderId="2" xfId="3" applyNumberFormat="1" applyFont="1" applyBorder="1" applyAlignment="1">
      <alignment horizontal="center" vertical="center"/>
    </xf>
    <xf numFmtId="181" fontId="6" fillId="0" borderId="2" xfId="3" applyNumberFormat="1" applyFont="1" applyBorder="1" applyAlignment="1">
      <alignment horizontal="center" vertical="center"/>
    </xf>
    <xf numFmtId="181" fontId="9" fillId="0" borderId="21" xfId="3" applyNumberFormat="1" applyFont="1" applyBorder="1" applyAlignment="1">
      <alignment horizontal="center" vertical="center"/>
    </xf>
    <xf numFmtId="3" fontId="6" fillId="0" borderId="4" xfId="4" applyNumberFormat="1" applyFont="1" applyBorder="1" applyAlignment="1">
      <alignment horizontal="center" vertical="center"/>
    </xf>
    <xf numFmtId="173" fontId="6" fillId="0" borderId="4" xfId="4" applyNumberFormat="1" applyFont="1" applyBorder="1" applyAlignment="1">
      <alignment horizontal="center" vertical="center"/>
    </xf>
    <xf numFmtId="3" fontId="6" fillId="0" borderId="2" xfId="4" applyNumberFormat="1" applyFont="1" applyBorder="1" applyAlignment="1">
      <alignment horizontal="center" vertical="center"/>
    </xf>
    <xf numFmtId="173" fontId="6" fillId="0" borderId="2" xfId="4" applyNumberFormat="1" applyFont="1" applyBorder="1" applyAlignment="1">
      <alignment horizontal="center" vertical="center"/>
    </xf>
    <xf numFmtId="3" fontId="9" fillId="0" borderId="21" xfId="4" applyNumberFormat="1" applyFont="1" applyBorder="1" applyAlignment="1">
      <alignment horizontal="center" vertical="center"/>
    </xf>
    <xf numFmtId="3" fontId="9" fillId="0" borderId="24" xfId="4" applyNumberFormat="1" applyFont="1" applyBorder="1" applyAlignment="1">
      <alignment horizontal="center" vertical="center"/>
    </xf>
    <xf numFmtId="173" fontId="9" fillId="0" borderId="24" xfId="4" applyNumberFormat="1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37" fontId="72" fillId="0" borderId="2" xfId="3" applyNumberFormat="1" applyFont="1" applyBorder="1" applyAlignment="1">
      <alignment horizontal="center" vertical="center"/>
    </xf>
    <xf numFmtId="3" fontId="6" fillId="0" borderId="0" xfId="0" applyNumberFormat="1" applyFont="1" applyAlignment="1">
      <alignment vertical="center"/>
    </xf>
    <xf numFmtId="3" fontId="6" fillId="0" borderId="2" xfId="0" quotePrefix="1" applyNumberFormat="1" applyFont="1" applyBorder="1" applyAlignment="1">
      <alignment horizontal="center" vertical="center"/>
    </xf>
    <xf numFmtId="3" fontId="6" fillId="0" borderId="2" xfId="6" quotePrefix="1" applyNumberFormat="1" applyFont="1" applyBorder="1" applyAlignment="1">
      <alignment horizontal="center" vertical="center"/>
    </xf>
    <xf numFmtId="173" fontId="6" fillId="0" borderId="2" xfId="6" quotePrefix="1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82" fillId="0" borderId="5" xfId="0" applyFont="1" applyBorder="1" applyAlignment="1">
      <alignment horizontal="left" wrapText="1"/>
    </xf>
    <xf numFmtId="37" fontId="6" fillId="0" borderId="10" xfId="3" applyNumberFormat="1" applyFont="1" applyBorder="1" applyAlignment="1">
      <alignment horizontal="center" vertical="center"/>
    </xf>
    <xf numFmtId="37" fontId="6" fillId="0" borderId="4" xfId="3" applyNumberFormat="1" applyFont="1" applyBorder="1" applyAlignment="1">
      <alignment horizontal="center" vertical="center"/>
    </xf>
    <xf numFmtId="37" fontId="6" fillId="0" borderId="18" xfId="3" applyNumberFormat="1" applyFont="1" applyBorder="1" applyAlignment="1">
      <alignment horizontal="center" vertical="center"/>
    </xf>
    <xf numFmtId="37" fontId="6" fillId="0" borderId="5" xfId="3" applyNumberFormat="1" applyFont="1" applyBorder="1" applyAlignment="1">
      <alignment horizontal="center" vertical="center"/>
    </xf>
    <xf numFmtId="173" fontId="6" fillId="0" borderId="2" xfId="3" applyNumberFormat="1" applyFont="1" applyBorder="1" applyAlignment="1">
      <alignment horizontal="center" vertical="center"/>
    </xf>
    <xf numFmtId="3" fontId="6" fillId="0" borderId="10" xfId="3" applyNumberFormat="1" applyFont="1" applyBorder="1" applyAlignment="1">
      <alignment horizontal="center" vertical="center"/>
    </xf>
    <xf numFmtId="173" fontId="6" fillId="0" borderId="10" xfId="3" applyNumberFormat="1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173" fontId="9" fillId="0" borderId="1" xfId="3" applyNumberFormat="1" applyFont="1" applyBorder="1" applyAlignment="1">
      <alignment horizontal="center" vertical="center"/>
    </xf>
    <xf numFmtId="0" fontId="9" fillId="0" borderId="1" xfId="3" applyNumberFormat="1" applyFont="1" applyBorder="1" applyAlignment="1">
      <alignment horizontal="center" vertical="center"/>
    </xf>
    <xf numFmtId="174" fontId="72" fillId="0" borderId="7" xfId="4" applyNumberFormat="1" applyFont="1" applyBorder="1" applyAlignment="1">
      <alignment horizontal="center" vertical="center"/>
    </xf>
    <xf numFmtId="169" fontId="72" fillId="0" borderId="2" xfId="4" applyFont="1" applyBorder="1" applyAlignment="1">
      <alignment horizontal="center" vertical="center"/>
    </xf>
    <xf numFmtId="173" fontId="72" fillId="0" borderId="2" xfId="3" applyNumberFormat="1" applyFont="1" applyBorder="1" applyAlignment="1">
      <alignment horizontal="center" vertical="center"/>
    </xf>
    <xf numFmtId="174" fontId="72" fillId="0" borderId="3" xfId="4" applyNumberFormat="1" applyFont="1" applyBorder="1" applyAlignment="1">
      <alignment horizontal="center" vertical="center"/>
    </xf>
    <xf numFmtId="174" fontId="72" fillId="0" borderId="2" xfId="0" applyNumberFormat="1" applyFont="1" applyBorder="1" applyAlignment="1">
      <alignment horizontal="center" wrapText="1"/>
    </xf>
    <xf numFmtId="0" fontId="30" fillId="0" borderId="7" xfId="0" applyFont="1" applyBorder="1" applyAlignment="1">
      <alignment horizontal="center" vertical="center"/>
    </xf>
    <xf numFmtId="9" fontId="72" fillId="6" borderId="2" xfId="0" applyNumberFormat="1" applyFont="1" applyFill="1" applyBorder="1" applyAlignment="1">
      <alignment horizontal="center" vertical="center"/>
    </xf>
    <xf numFmtId="0" fontId="72" fillId="0" borderId="38" xfId="0" applyFont="1" applyBorder="1" applyAlignment="1">
      <alignment vertical="center"/>
    </xf>
    <xf numFmtId="37" fontId="72" fillId="0" borderId="35" xfId="0" applyNumberFormat="1" applyFont="1" applyBorder="1" applyAlignment="1">
      <alignment horizontal="center" vertical="center"/>
    </xf>
    <xf numFmtId="0" fontId="72" fillId="0" borderId="1" xfId="0" applyFont="1" applyBorder="1" applyAlignment="1">
      <alignment vertical="center"/>
    </xf>
    <xf numFmtId="0" fontId="72" fillId="0" borderId="0" xfId="0" applyFont="1" applyBorder="1" applyAlignment="1">
      <alignment vertical="center"/>
    </xf>
    <xf numFmtId="37" fontId="72" fillId="0" borderId="1" xfId="0" applyNumberFormat="1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2" fillId="7" borderId="39" xfId="0" applyFont="1" applyFill="1" applyBorder="1" applyAlignment="1"/>
    <xf numFmtId="37" fontId="72" fillId="0" borderId="38" xfId="0" applyNumberFormat="1" applyFont="1" applyBorder="1" applyAlignment="1">
      <alignment horizontal="center" vertical="center"/>
    </xf>
    <xf numFmtId="37" fontId="72" fillId="0" borderId="38" xfId="0" applyNumberFormat="1" applyFont="1" applyFill="1" applyBorder="1" applyAlignment="1">
      <alignment horizontal="center" vertical="center"/>
    </xf>
    <xf numFmtId="177" fontId="72" fillId="0" borderId="4" xfId="0" applyNumberFormat="1" applyFont="1" applyBorder="1" applyAlignment="1">
      <alignment horizontal="center" vertical="center"/>
    </xf>
    <xf numFmtId="177" fontId="72" fillId="0" borderId="17" xfId="0" applyNumberFormat="1" applyFont="1" applyBorder="1" applyAlignment="1">
      <alignment horizontal="center" vertical="center"/>
    </xf>
    <xf numFmtId="177" fontId="72" fillId="0" borderId="7" xfId="0" applyNumberFormat="1" applyFont="1" applyBorder="1" applyAlignment="1">
      <alignment horizontal="center" vertical="center"/>
    </xf>
    <xf numFmtId="0" fontId="72" fillId="7" borderId="35" xfId="0" applyFont="1" applyFill="1" applyBorder="1" applyAlignment="1"/>
    <xf numFmtId="177" fontId="72" fillId="0" borderId="2" xfId="0" applyNumberFormat="1" applyFont="1" applyBorder="1" applyAlignment="1">
      <alignment horizontal="center" vertical="center"/>
    </xf>
    <xf numFmtId="177" fontId="72" fillId="0" borderId="0" xfId="0" applyNumberFormat="1" applyFont="1" applyBorder="1" applyAlignment="1">
      <alignment horizontal="center" vertical="center"/>
    </xf>
    <xf numFmtId="177" fontId="72" fillId="0" borderId="3" xfId="0" applyNumberFormat="1" applyFont="1" applyBorder="1" applyAlignment="1">
      <alignment horizontal="center" vertical="center"/>
    </xf>
    <xf numFmtId="0" fontId="72" fillId="0" borderId="17" xfId="0" applyFont="1" applyBorder="1" applyAlignment="1">
      <alignment vertical="center"/>
    </xf>
    <xf numFmtId="0" fontId="72" fillId="0" borderId="7" xfId="0" applyFont="1" applyBorder="1" applyAlignment="1">
      <alignment vertical="center"/>
    </xf>
    <xf numFmtId="0" fontId="9" fillId="0" borderId="0" xfId="63" applyFont="1" applyAlignment="1">
      <alignment wrapText="1"/>
    </xf>
    <xf numFmtId="0" fontId="72" fillId="0" borderId="3" xfId="0" applyFont="1" applyBorder="1" applyAlignment="1">
      <alignment horizontal="center" vertical="center"/>
    </xf>
    <xf numFmtId="0" fontId="72" fillId="0" borderId="3" xfId="0" applyFont="1" applyBorder="1" applyAlignment="1">
      <alignment vertical="center"/>
    </xf>
    <xf numFmtId="0" fontId="6" fillId="0" borderId="0" xfId="63" applyFont="1" applyAlignment="1">
      <alignment wrapText="1"/>
    </xf>
    <xf numFmtId="0" fontId="72" fillId="0" borderId="11" xfId="0" applyFont="1" applyBorder="1" applyAlignment="1">
      <alignment vertical="center"/>
    </xf>
    <xf numFmtId="0" fontId="72" fillId="0" borderId="6" xfId="0" applyFont="1" applyBorder="1" applyAlignment="1">
      <alignment vertical="center"/>
    </xf>
    <xf numFmtId="0" fontId="72" fillId="0" borderId="35" xfId="0" applyFont="1" applyBorder="1" applyAlignment="1">
      <alignment vertical="center"/>
    </xf>
    <xf numFmtId="0" fontId="72" fillId="0" borderId="37" xfId="0" applyFont="1" applyBorder="1" applyAlignment="1">
      <alignment vertical="center"/>
    </xf>
    <xf numFmtId="3" fontId="76" fillId="0" borderId="36" xfId="0" applyNumberFormat="1" applyFont="1" applyBorder="1" applyAlignment="1">
      <alignment horizontal="center" vertical="center"/>
    </xf>
    <xf numFmtId="0" fontId="3" fillId="0" borderId="0" xfId="0" applyFont="1" applyAlignment="1"/>
    <xf numFmtId="0" fontId="72" fillId="0" borderId="39" xfId="0" applyFont="1" applyBorder="1" applyAlignment="1">
      <alignment vertical="center"/>
    </xf>
    <xf numFmtId="0" fontId="72" fillId="0" borderId="36" xfId="0" applyFont="1" applyBorder="1" applyAlignment="1">
      <alignment vertical="center"/>
    </xf>
    <xf numFmtId="0" fontId="72" fillId="0" borderId="40" xfId="0" applyFont="1" applyBorder="1" applyAlignment="1">
      <alignment vertical="center"/>
    </xf>
    <xf numFmtId="1" fontId="76" fillId="0" borderId="41" xfId="0" applyNumberFormat="1" applyFont="1" applyBorder="1" applyAlignment="1">
      <alignment horizontal="center" vertical="center"/>
    </xf>
    <xf numFmtId="1" fontId="76" fillId="0" borderId="37" xfId="0" applyNumberFormat="1" applyFont="1" applyBorder="1" applyAlignment="1">
      <alignment horizontal="center" vertical="center"/>
    </xf>
    <xf numFmtId="0" fontId="72" fillId="0" borderId="0" xfId="0" applyFont="1" applyBorder="1" applyAlignment="1">
      <alignment vertical="center" wrapText="1"/>
    </xf>
    <xf numFmtId="1" fontId="76" fillId="0" borderId="42" xfId="0" applyNumberFormat="1" applyFont="1" applyBorder="1" applyAlignment="1">
      <alignment horizontal="center" vertical="center"/>
    </xf>
    <xf numFmtId="1" fontId="76" fillId="0" borderId="43" xfId="0" applyNumberFormat="1" applyFont="1" applyBorder="1" applyAlignment="1">
      <alignment horizontal="center" vertical="center"/>
    </xf>
    <xf numFmtId="1" fontId="76" fillId="0" borderId="1" xfId="0" applyNumberFormat="1" applyFont="1" applyBorder="1" applyAlignment="1">
      <alignment horizontal="center" vertical="center"/>
    </xf>
    <xf numFmtId="1" fontId="72" fillId="0" borderId="44" xfId="0" applyNumberFormat="1" applyFont="1" applyBorder="1" applyAlignment="1">
      <alignment horizontal="center" vertical="center"/>
    </xf>
    <xf numFmtId="1" fontId="72" fillId="0" borderId="41" xfId="0" applyNumberFormat="1" applyFont="1" applyBorder="1" applyAlignment="1">
      <alignment horizontal="center" vertical="center"/>
    </xf>
    <xf numFmtId="1" fontId="72" fillId="0" borderId="1" xfId="0" applyNumberFormat="1" applyFont="1" applyBorder="1" applyAlignment="1">
      <alignment horizontal="center" vertical="center"/>
    </xf>
    <xf numFmtId="1" fontId="72" fillId="0" borderId="43" xfId="0" applyNumberFormat="1" applyFont="1" applyBorder="1" applyAlignment="1">
      <alignment horizontal="center" vertical="center"/>
    </xf>
    <xf numFmtId="3" fontId="72" fillId="0" borderId="39" xfId="0" applyNumberFormat="1" applyFont="1" applyBorder="1" applyAlignment="1">
      <alignment horizontal="center"/>
    </xf>
    <xf numFmtId="3" fontId="72" fillId="0" borderId="39" xfId="0" applyNumberFormat="1" applyFont="1" applyBorder="1" applyAlignment="1">
      <alignment horizontal="center" vertical="center"/>
    </xf>
    <xf numFmtId="3" fontId="72" fillId="0" borderId="35" xfId="0" applyNumberFormat="1" applyFont="1" applyBorder="1" applyAlignment="1">
      <alignment horizontal="center"/>
    </xf>
    <xf numFmtId="3" fontId="72" fillId="0" borderId="36" xfId="0" applyNumberFormat="1" applyFont="1" applyBorder="1" applyAlignment="1">
      <alignment horizontal="center"/>
    </xf>
    <xf numFmtId="37" fontId="72" fillId="0" borderId="39" xfId="0" applyNumberFormat="1" applyFont="1" applyBorder="1" applyAlignment="1">
      <alignment horizontal="center"/>
    </xf>
    <xf numFmtId="37" fontId="72" fillId="0" borderId="39" xfId="0" applyNumberFormat="1" applyFont="1" applyBorder="1" applyAlignment="1">
      <alignment horizontal="center" vertical="center"/>
    </xf>
    <xf numFmtId="37" fontId="72" fillId="0" borderId="35" xfId="0" applyNumberFormat="1" applyFont="1" applyBorder="1" applyAlignment="1">
      <alignment horizontal="center"/>
    </xf>
    <xf numFmtId="37" fontId="72" fillId="0" borderId="36" xfId="0" applyNumberFormat="1" applyFont="1" applyBorder="1" applyAlignment="1">
      <alignment horizontal="center"/>
    </xf>
    <xf numFmtId="37" fontId="72" fillId="0" borderId="36" xfId="0" applyNumberFormat="1" applyFont="1" applyBorder="1" applyAlignment="1">
      <alignment horizontal="center" vertical="center"/>
    </xf>
    <xf numFmtId="3" fontId="76" fillId="0" borderId="39" xfId="0" applyNumberFormat="1" applyFont="1" applyBorder="1" applyAlignment="1">
      <alignment horizontal="center" vertical="center"/>
    </xf>
    <xf numFmtId="3" fontId="72" fillId="0" borderId="4" xfId="0" applyNumberFormat="1" applyFont="1" applyBorder="1" applyAlignment="1">
      <alignment horizontal="center"/>
    </xf>
    <xf numFmtId="3" fontId="72" fillId="0" borderId="4" xfId="0" applyNumberFormat="1" applyFont="1" applyBorder="1" applyAlignment="1">
      <alignment horizontal="center" vertical="center"/>
    </xf>
    <xf numFmtId="3" fontId="72" fillId="0" borderId="2" xfId="0" applyNumberFormat="1" applyFont="1" applyBorder="1" applyAlignment="1">
      <alignment horizontal="center"/>
    </xf>
    <xf numFmtId="3" fontId="72" fillId="0" borderId="2" xfId="0" applyNumberFormat="1" applyFont="1" applyBorder="1" applyAlignment="1">
      <alignment horizontal="center" vertical="center"/>
    </xf>
    <xf numFmtId="3" fontId="72" fillId="0" borderId="5" xfId="0" applyNumberFormat="1" applyFont="1" applyBorder="1" applyAlignment="1">
      <alignment horizontal="center"/>
    </xf>
    <xf numFmtId="3" fontId="76" fillId="0" borderId="42" xfId="0" applyNumberFormat="1" applyFont="1" applyBorder="1" applyAlignment="1">
      <alignment horizontal="center"/>
    </xf>
    <xf numFmtId="3" fontId="76" fillId="0" borderId="45" xfId="0" applyNumberFormat="1" applyFont="1" applyBorder="1" applyAlignment="1">
      <alignment horizontal="center"/>
    </xf>
    <xf numFmtId="3" fontId="72" fillId="0" borderId="46" xfId="0" applyNumberFormat="1" applyFont="1" applyBorder="1" applyAlignment="1">
      <alignment horizontal="center"/>
    </xf>
    <xf numFmtId="3" fontId="72" fillId="0" borderId="46" xfId="0" applyNumberFormat="1" applyFont="1" applyBorder="1" applyAlignment="1">
      <alignment horizontal="center" vertical="center"/>
    </xf>
    <xf numFmtId="3" fontId="72" fillId="0" borderId="44" xfId="0" applyNumberFormat="1" applyFont="1" applyBorder="1" applyAlignment="1">
      <alignment horizontal="center"/>
    </xf>
    <xf numFmtId="3" fontId="72" fillId="0" borderId="5" xfId="0" applyNumberFormat="1" applyFont="1" applyBorder="1" applyAlignment="1">
      <alignment horizontal="center" vertical="center"/>
    </xf>
    <xf numFmtId="3" fontId="76" fillId="0" borderId="36" xfId="0" applyNumberFormat="1" applyFont="1" applyBorder="1" applyAlignment="1">
      <alignment horizontal="center"/>
    </xf>
    <xf numFmtId="3" fontId="76" fillId="0" borderId="37" xfId="0" applyNumberFormat="1" applyFont="1" applyBorder="1" applyAlignment="1">
      <alignment horizontal="center"/>
    </xf>
    <xf numFmtId="2" fontId="72" fillId="0" borderId="35" xfId="0" applyNumberFormat="1" applyFont="1" applyBorder="1" applyAlignment="1">
      <alignment vertical="center"/>
    </xf>
    <xf numFmtId="3" fontId="72" fillId="0" borderId="44" xfId="0" applyNumberFormat="1" applyFont="1" applyBorder="1" applyAlignment="1">
      <alignment horizontal="center" vertical="center"/>
    </xf>
    <xf numFmtId="3" fontId="72" fillId="0" borderId="37" xfId="0" applyNumberFormat="1" applyFont="1" applyBorder="1" applyAlignment="1">
      <alignment horizontal="center" vertical="center"/>
    </xf>
    <xf numFmtId="2" fontId="72" fillId="0" borderId="37" xfId="0" applyNumberFormat="1" applyFont="1" applyBorder="1" applyAlignment="1">
      <alignment vertical="center"/>
    </xf>
    <xf numFmtId="3" fontId="72" fillId="0" borderId="43" xfId="0" applyNumberFormat="1" applyFont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left" vertical="center"/>
    </xf>
    <xf numFmtId="0" fontId="82" fillId="6" borderId="1" xfId="0" applyFont="1" applyFill="1" applyBorder="1" applyAlignment="1">
      <alignment horizontal="left" wrapText="1"/>
    </xf>
    <xf numFmtId="3" fontId="72" fillId="0" borderId="0" xfId="0" applyNumberFormat="1" applyFont="1" applyBorder="1" applyAlignment="1">
      <alignment horizontal="center" vertical="center"/>
    </xf>
    <xf numFmtId="0" fontId="72" fillId="0" borderId="47" xfId="0" applyFont="1" applyBorder="1" applyAlignment="1">
      <alignment horizontal="left" vertical="center"/>
    </xf>
    <xf numFmtId="3" fontId="72" fillId="0" borderId="48" xfId="0" applyNumberFormat="1" applyFont="1" applyBorder="1" applyAlignment="1">
      <alignment horizontal="center"/>
    </xf>
    <xf numFmtId="3" fontId="72" fillId="0" borderId="49" xfId="0" applyNumberFormat="1" applyFont="1" applyBorder="1" applyAlignment="1">
      <alignment horizontal="center"/>
    </xf>
    <xf numFmtId="3" fontId="76" fillId="0" borderId="40" xfId="0" applyNumberFormat="1" applyFont="1" applyBorder="1" applyAlignment="1">
      <alignment horizontal="center" vertical="center"/>
    </xf>
    <xf numFmtId="3" fontId="76" fillId="0" borderId="42" xfId="0" applyNumberFormat="1" applyFont="1" applyBorder="1" applyAlignment="1">
      <alignment horizontal="center" vertical="center"/>
    </xf>
    <xf numFmtId="3" fontId="76" fillId="0" borderId="45" xfId="0" applyNumberFormat="1" applyFont="1" applyBorder="1" applyAlignment="1">
      <alignment horizontal="center" vertical="center"/>
    </xf>
    <xf numFmtId="3" fontId="76" fillId="0" borderId="43" xfId="0" applyNumberFormat="1" applyFont="1" applyBorder="1" applyAlignment="1">
      <alignment horizontal="center" vertical="center"/>
    </xf>
    <xf numFmtId="3" fontId="72" fillId="0" borderId="50" xfId="0" applyNumberFormat="1" applyFont="1" applyBorder="1" applyAlignment="1">
      <alignment horizontal="center"/>
    </xf>
    <xf numFmtId="3" fontId="72" fillId="0" borderId="0" xfId="0" applyNumberFormat="1" applyFont="1" applyBorder="1" applyAlignment="1">
      <alignment horizontal="center"/>
    </xf>
    <xf numFmtId="3" fontId="72" fillId="0" borderId="38" xfId="0" applyNumberFormat="1" applyFont="1" applyBorder="1" applyAlignment="1">
      <alignment horizontal="center" vertical="center"/>
    </xf>
    <xf numFmtId="37" fontId="72" fillId="0" borderId="41" xfId="0" applyNumberFormat="1" applyFont="1" applyBorder="1" applyAlignment="1">
      <alignment horizontal="center" vertical="center"/>
    </xf>
    <xf numFmtId="37" fontId="72" fillId="0" borderId="44" xfId="0" applyNumberFormat="1" applyFont="1" applyBorder="1" applyAlignment="1">
      <alignment horizontal="center" vertical="center"/>
    </xf>
    <xf numFmtId="3" fontId="72" fillId="0" borderId="7" xfId="0" applyNumberFormat="1" applyFont="1" applyBorder="1" applyAlignment="1">
      <alignment horizontal="center"/>
    </xf>
    <xf numFmtId="3" fontId="72" fillId="0" borderId="7" xfId="0" applyNumberFormat="1" applyFont="1" applyBorder="1" applyAlignment="1">
      <alignment horizontal="center" vertical="center"/>
    </xf>
    <xf numFmtId="37" fontId="72" fillId="0" borderId="7" xfId="0" applyNumberFormat="1" applyFont="1" applyBorder="1" applyAlignment="1">
      <alignment horizontal="center" vertical="center"/>
    </xf>
    <xf numFmtId="37" fontId="72" fillId="0" borderId="4" xfId="0" applyNumberFormat="1" applyFont="1" applyBorder="1" applyAlignment="1">
      <alignment horizontal="center" vertical="center"/>
    </xf>
    <xf numFmtId="37" fontId="72" fillId="0" borderId="18" xfId="0" applyNumberFormat="1" applyFont="1" applyBorder="1" applyAlignment="1">
      <alignment horizontal="center" vertical="center"/>
    </xf>
    <xf numFmtId="37" fontId="72" fillId="0" borderId="18" xfId="0" applyNumberFormat="1" applyFont="1" applyBorder="1" applyAlignment="1">
      <alignment horizontal="center"/>
    </xf>
    <xf numFmtId="3" fontId="72" fillId="0" borderId="3" xfId="0" applyNumberFormat="1" applyFont="1" applyBorder="1" applyAlignment="1">
      <alignment horizontal="center"/>
    </xf>
    <xf numFmtId="3" fontId="72" fillId="0" borderId="3" xfId="0" applyNumberFormat="1" applyFont="1" applyBorder="1" applyAlignment="1">
      <alignment horizontal="center" vertical="center"/>
    </xf>
    <xf numFmtId="37" fontId="72" fillId="0" borderId="3" xfId="0" applyNumberFormat="1" applyFont="1" applyBorder="1" applyAlignment="1">
      <alignment horizontal="center" vertical="center"/>
    </xf>
    <xf numFmtId="37" fontId="72" fillId="0" borderId="2" xfId="0" applyNumberFormat="1" applyFont="1" applyBorder="1" applyAlignment="1">
      <alignment horizontal="center" vertical="center"/>
    </xf>
    <xf numFmtId="37" fontId="72" fillId="0" borderId="10" xfId="0" applyNumberFormat="1" applyFont="1" applyBorder="1" applyAlignment="1">
      <alignment horizontal="center" vertical="center"/>
    </xf>
    <xf numFmtId="37" fontId="72" fillId="0" borderId="10" xfId="0" applyNumberFormat="1" applyFont="1" applyBorder="1" applyAlignment="1">
      <alignment horizontal="center"/>
    </xf>
    <xf numFmtId="3" fontId="72" fillId="0" borderId="6" xfId="0" applyNumberFormat="1" applyFont="1" applyBorder="1" applyAlignment="1">
      <alignment horizontal="center"/>
    </xf>
    <xf numFmtId="3" fontId="72" fillId="0" borderId="6" xfId="0" applyNumberFormat="1" applyFont="1" applyBorder="1" applyAlignment="1">
      <alignment horizontal="center" vertical="center"/>
    </xf>
    <xf numFmtId="37" fontId="72" fillId="0" borderId="6" xfId="0" applyNumberFormat="1" applyFont="1" applyBorder="1" applyAlignment="1">
      <alignment horizontal="center" vertical="center"/>
    </xf>
    <xf numFmtId="37" fontId="72" fillId="0" borderId="5" xfId="0" applyNumberFormat="1" applyFont="1" applyBorder="1" applyAlignment="1">
      <alignment horizontal="center" vertical="center"/>
    </xf>
    <xf numFmtId="37" fontId="72" fillId="0" borderId="15" xfId="0" applyNumberFormat="1" applyFont="1" applyBorder="1" applyAlignment="1">
      <alignment horizontal="center" vertical="center"/>
    </xf>
    <xf numFmtId="37" fontId="72" fillId="0" borderId="15" xfId="0" applyNumberFormat="1" applyFont="1" applyBorder="1" applyAlignment="1">
      <alignment horizontal="center"/>
    </xf>
    <xf numFmtId="3" fontId="76" fillId="0" borderId="1" xfId="0" applyNumberFormat="1" applyFont="1" applyBorder="1" applyAlignment="1">
      <alignment horizontal="center"/>
    </xf>
    <xf numFmtId="3" fontId="76" fillId="0" borderId="7" xfId="0" applyNumberFormat="1" applyFont="1" applyBorder="1" applyAlignment="1">
      <alignment horizontal="center"/>
    </xf>
    <xf numFmtId="37" fontId="72" fillId="0" borderId="51" xfId="0" applyNumberFormat="1" applyFont="1" applyBorder="1" applyAlignment="1">
      <alignment horizontal="center" vertical="center"/>
    </xf>
    <xf numFmtId="37" fontId="72" fillId="0" borderId="37" xfId="0" applyNumberFormat="1" applyFont="1" applyBorder="1" applyAlignment="1">
      <alignment horizontal="center" vertical="center"/>
    </xf>
    <xf numFmtId="37" fontId="72" fillId="0" borderId="49" xfId="0" applyNumberFormat="1" applyFont="1" applyBorder="1" applyAlignment="1">
      <alignment horizontal="center" vertical="center"/>
    </xf>
    <xf numFmtId="3" fontId="76" fillId="0" borderId="1" xfId="0" applyNumberFormat="1" applyFont="1" applyBorder="1" applyAlignment="1">
      <alignment horizontal="center" vertical="center"/>
    </xf>
    <xf numFmtId="3" fontId="76" fillId="0" borderId="49" xfId="0" applyNumberFormat="1" applyFont="1" applyBorder="1" applyAlignment="1">
      <alignment horizontal="center" vertical="center"/>
    </xf>
    <xf numFmtId="0" fontId="72" fillId="0" borderId="39" xfId="0" applyFont="1" applyBorder="1" applyAlignment="1"/>
    <xf numFmtId="0" fontId="72" fillId="0" borderId="35" xfId="0" applyFont="1" applyBorder="1" applyAlignment="1"/>
    <xf numFmtId="3" fontId="76" fillId="0" borderId="4" xfId="0" applyNumberFormat="1" applyFont="1" applyBorder="1" applyAlignment="1">
      <alignment horizontal="center" vertical="center"/>
    </xf>
    <xf numFmtId="3" fontId="76" fillId="0" borderId="4" xfId="0" applyNumberFormat="1" applyFont="1" applyBorder="1" applyAlignment="1">
      <alignment horizontal="center"/>
    </xf>
    <xf numFmtId="3" fontId="76" fillId="0" borderId="18" xfId="0" applyNumberFormat="1" applyFont="1" applyBorder="1" applyAlignment="1">
      <alignment horizontal="center"/>
    </xf>
    <xf numFmtId="2" fontId="72" fillId="0" borderId="2" xfId="0" quotePrefix="1" applyNumberFormat="1" applyFont="1" applyBorder="1" applyAlignment="1">
      <alignment horizontal="center" vertical="center"/>
    </xf>
    <xf numFmtId="0" fontId="72" fillId="0" borderId="5" xfId="0" applyFont="1" applyBorder="1" applyAlignment="1">
      <alignment vertical="center"/>
    </xf>
    <xf numFmtId="0" fontId="72" fillId="0" borderId="4" xfId="0" applyFont="1" applyBorder="1" applyAlignment="1">
      <alignment vertical="center"/>
    </xf>
    <xf numFmtId="0" fontId="72" fillId="0" borderId="1" xfId="0" applyFont="1" applyBorder="1" applyAlignment="1">
      <alignment horizontal="center" vertical="center"/>
    </xf>
    <xf numFmtId="37" fontId="72" fillId="0" borderId="52" xfId="0" applyNumberFormat="1" applyFont="1" applyBorder="1" applyAlignment="1">
      <alignment horizontal="center" vertical="center"/>
    </xf>
    <xf numFmtId="37" fontId="72" fillId="0" borderId="53" xfId="0" applyNumberFormat="1" applyFont="1" applyBorder="1" applyAlignment="1">
      <alignment horizontal="center" vertical="center"/>
    </xf>
    <xf numFmtId="3" fontId="76" fillId="0" borderId="7" xfId="0" applyNumberFormat="1" applyFont="1" applyBorder="1" applyAlignment="1">
      <alignment horizontal="center" vertical="center"/>
    </xf>
    <xf numFmtId="3" fontId="76" fillId="0" borderId="18" xfId="0" applyNumberFormat="1" applyFont="1" applyBorder="1" applyAlignment="1">
      <alignment horizontal="center" vertical="center"/>
    </xf>
    <xf numFmtId="37" fontId="72" fillId="0" borderId="2" xfId="6" applyNumberFormat="1" applyFont="1" applyBorder="1" applyAlignment="1">
      <alignment horizontal="center" vertical="center"/>
    </xf>
    <xf numFmtId="177" fontId="72" fillId="0" borderId="2" xfId="6" applyNumberFormat="1" applyFont="1" applyBorder="1" applyAlignment="1">
      <alignment horizontal="center" vertical="center"/>
    </xf>
    <xf numFmtId="3" fontId="72" fillId="0" borderId="2" xfId="3" applyNumberFormat="1" applyFont="1" applyBorder="1" applyAlignment="1">
      <alignment horizontal="center" vertical="center"/>
    </xf>
    <xf numFmtId="3" fontId="72" fillId="0" borderId="10" xfId="3" applyNumberFormat="1" applyFont="1" applyBorder="1" applyAlignment="1">
      <alignment horizontal="center" vertical="center"/>
    </xf>
    <xf numFmtId="37" fontId="72" fillId="0" borderId="2" xfId="4" applyNumberFormat="1" applyFont="1" applyBorder="1" applyAlignment="1">
      <alignment horizontal="center" vertical="center"/>
    </xf>
    <xf numFmtId="177" fontId="72" fillId="0" borderId="2" xfId="4" applyNumberFormat="1" applyFont="1" applyBorder="1" applyAlignment="1">
      <alignment horizontal="center" vertical="center"/>
    </xf>
    <xf numFmtId="177" fontId="72" fillId="0" borderId="10" xfId="4" applyNumberFormat="1" applyFont="1" applyBorder="1" applyAlignment="1">
      <alignment horizontal="center" vertical="center"/>
    </xf>
    <xf numFmtId="37" fontId="76" fillId="0" borderId="21" xfId="4" applyNumberFormat="1" applyFont="1" applyBorder="1" applyAlignment="1">
      <alignment horizontal="center" vertical="center"/>
    </xf>
    <xf numFmtId="177" fontId="76" fillId="0" borderId="21" xfId="4" applyNumberFormat="1" applyFont="1" applyBorder="1" applyAlignment="1">
      <alignment horizontal="center" vertical="center"/>
    </xf>
    <xf numFmtId="3" fontId="6" fillId="6" borderId="10" xfId="3" applyNumberFormat="1" applyFont="1" applyFill="1" applyBorder="1" applyAlignment="1">
      <alignment horizontal="center" vertical="center"/>
    </xf>
    <xf numFmtId="176" fontId="6" fillId="0" borderId="3" xfId="3" applyNumberFormat="1" applyFont="1" applyBorder="1" applyAlignment="1">
      <alignment horizontal="center" vertical="center"/>
    </xf>
    <xf numFmtId="37" fontId="6" fillId="0" borderId="3" xfId="3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72" fillId="0" borderId="2" xfId="0" applyFont="1" applyBorder="1" applyAlignment="1">
      <alignment horizontal="center" vertical="center"/>
    </xf>
    <xf numFmtId="3" fontId="72" fillId="0" borderId="2" xfId="4" applyNumberFormat="1" applyFont="1" applyBorder="1" applyAlignment="1">
      <alignment horizontal="center" vertical="center"/>
    </xf>
    <xf numFmtId="3" fontId="72" fillId="0" borderId="1" xfId="4" applyNumberFormat="1" applyFont="1" applyBorder="1" applyAlignment="1">
      <alignment horizontal="center" vertical="center"/>
    </xf>
    <xf numFmtId="177" fontId="6" fillId="0" borderId="2" xfId="4" applyNumberFormat="1" applyFont="1" applyBorder="1" applyAlignment="1">
      <alignment horizontal="center" vertical="center"/>
    </xf>
    <xf numFmtId="37" fontId="72" fillId="0" borderId="4" xfId="4" applyNumberFormat="1" applyFont="1" applyBorder="1" applyAlignment="1">
      <alignment horizontal="center" vertical="center"/>
    </xf>
    <xf numFmtId="173" fontId="72" fillId="0" borderId="4" xfId="4" applyNumberFormat="1" applyFont="1" applyBorder="1" applyAlignment="1">
      <alignment horizontal="center" vertical="center"/>
    </xf>
    <xf numFmtId="173" fontId="72" fillId="0" borderId="2" xfId="4" applyNumberFormat="1" applyFont="1" applyBorder="1" applyAlignment="1">
      <alignment horizontal="center" vertical="center"/>
    </xf>
    <xf numFmtId="37" fontId="72" fillId="0" borderId="5" xfId="4" applyNumberFormat="1" applyFont="1" applyBorder="1" applyAlignment="1">
      <alignment horizontal="center" vertical="center"/>
    </xf>
    <xf numFmtId="173" fontId="72" fillId="0" borderId="5" xfId="4" applyNumberFormat="1" applyFont="1" applyBorder="1" applyAlignment="1">
      <alignment horizontal="center" vertical="center"/>
    </xf>
    <xf numFmtId="173" fontId="76" fillId="0" borderId="21" xfId="4" applyNumberFormat="1" applyFont="1" applyBorder="1" applyAlignment="1">
      <alignment horizontal="center" vertical="center"/>
    </xf>
    <xf numFmtId="177" fontId="6" fillId="0" borderId="2" xfId="6" applyNumberFormat="1" applyFont="1" applyBorder="1" applyAlignment="1">
      <alignment horizontal="center" vertical="center"/>
    </xf>
    <xf numFmtId="37" fontId="84" fillId="6" borderId="0" xfId="9" applyNumberFormat="1" applyFont="1" applyFill="1" applyBorder="1" applyAlignment="1">
      <alignment horizontal="center" vertical="center"/>
    </xf>
    <xf numFmtId="3" fontId="72" fillId="0" borderId="53" xfId="0" applyNumberFormat="1" applyFont="1" applyBorder="1" applyAlignment="1">
      <alignment horizontal="center" vertical="center"/>
    </xf>
    <xf numFmtId="178" fontId="72" fillId="0" borderId="2" xfId="0" applyNumberFormat="1" applyFont="1" applyBorder="1" applyAlignment="1">
      <alignment horizontal="center" vertical="center"/>
    </xf>
    <xf numFmtId="178" fontId="72" fillId="0" borderId="5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3" fontId="80" fillId="0" borderId="54" xfId="0" applyNumberFormat="1" applyFont="1" applyBorder="1" applyAlignment="1">
      <alignment horizontal="center" vertical="center"/>
    </xf>
    <xf numFmtId="37" fontId="80" fillId="0" borderId="54" xfId="0" applyNumberFormat="1" applyFont="1" applyBorder="1" applyAlignment="1">
      <alignment horizontal="center" vertical="center"/>
    </xf>
    <xf numFmtId="37" fontId="80" fillId="0" borderId="55" xfId="0" applyNumberFormat="1" applyFont="1" applyBorder="1" applyAlignment="1">
      <alignment horizontal="center" vertical="center"/>
    </xf>
    <xf numFmtId="169" fontId="72" fillId="0" borderId="4" xfId="4" applyFont="1" applyBorder="1" applyAlignment="1">
      <alignment horizontal="center" vertical="center"/>
    </xf>
    <xf numFmtId="173" fontId="72" fillId="0" borderId="4" xfId="3" applyNumberFormat="1" applyFont="1" applyBorder="1" applyAlignment="1">
      <alignment horizontal="center" vertical="center"/>
    </xf>
    <xf numFmtId="174" fontId="76" fillId="0" borderId="8" xfId="4" applyNumberFormat="1" applyFont="1" applyBorder="1" applyAlignment="1">
      <alignment horizontal="center" vertical="center"/>
    </xf>
    <xf numFmtId="173" fontId="72" fillId="0" borderId="1" xfId="3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centerContinuous" vertical="center"/>
    </xf>
    <xf numFmtId="0" fontId="6" fillId="0" borderId="18" xfId="0" applyFont="1" applyBorder="1" applyAlignment="1">
      <alignment horizontal="centerContinuous" vertical="center"/>
    </xf>
    <xf numFmtId="178" fontId="76" fillId="0" borderId="56" xfId="0" applyNumberFormat="1" applyFont="1" applyBorder="1" applyAlignment="1">
      <alignment horizontal="center" vertical="center"/>
    </xf>
    <xf numFmtId="37" fontId="9" fillId="0" borderId="14" xfId="4" applyNumberFormat="1" applyFont="1" applyBorder="1" applyAlignment="1">
      <alignment vertical="center"/>
    </xf>
    <xf numFmtId="37" fontId="76" fillId="0" borderId="57" xfId="0" applyNumberFormat="1" applyFont="1" applyBorder="1" applyAlignment="1">
      <alignment horizontal="center" vertical="center"/>
    </xf>
    <xf numFmtId="37" fontId="9" fillId="4" borderId="5" xfId="4" applyNumberFormat="1" applyFont="1" applyFill="1" applyBorder="1" applyAlignment="1">
      <alignment vertical="center"/>
    </xf>
    <xf numFmtId="37" fontId="6" fillId="0" borderId="5" xfId="4" applyNumberFormat="1" applyFont="1" applyBorder="1" applyAlignment="1">
      <alignment horizontal="center" vertical="center"/>
    </xf>
    <xf numFmtId="37" fontId="6" fillId="6" borderId="2" xfId="6" applyNumberFormat="1" applyFont="1" applyFill="1" applyBorder="1" applyAlignment="1">
      <alignment horizontal="center" vertical="center"/>
    </xf>
    <xf numFmtId="0" fontId="72" fillId="0" borderId="50" xfId="0" applyFont="1" applyBorder="1" applyAlignment="1">
      <alignment vertical="center"/>
    </xf>
    <xf numFmtId="173" fontId="76" fillId="0" borderId="1" xfId="0" applyNumberFormat="1" applyFont="1" applyBorder="1" applyAlignment="1">
      <alignment vertical="center"/>
    </xf>
    <xf numFmtId="173" fontId="6" fillId="0" borderId="1" xfId="0" applyNumberFormat="1" applyFont="1" applyBorder="1" applyAlignment="1">
      <alignment horizontal="center"/>
    </xf>
    <xf numFmtId="0" fontId="6" fillId="0" borderId="0" xfId="60" applyFont="1" applyBorder="1" applyAlignment="1">
      <alignment vertical="center"/>
    </xf>
    <xf numFmtId="0" fontId="0" fillId="0" borderId="0" xfId="0" applyBorder="1"/>
    <xf numFmtId="3" fontId="9" fillId="0" borderId="1" xfId="60" applyNumberFormat="1" applyFont="1" applyBorder="1" applyAlignment="1">
      <alignment horizontal="center" vertical="center"/>
    </xf>
    <xf numFmtId="173" fontId="9" fillId="0" borderId="1" xfId="0" applyNumberFormat="1" applyFont="1" applyBorder="1" applyAlignment="1">
      <alignment horizontal="center"/>
    </xf>
    <xf numFmtId="3" fontId="6" fillId="0" borderId="0" xfId="0" applyNumberFormat="1" applyFont="1" applyBorder="1" applyAlignment="1">
      <alignment horizontal="center"/>
    </xf>
    <xf numFmtId="0" fontId="9" fillId="0" borderId="8" xfId="60" applyFont="1" applyBorder="1" applyAlignment="1">
      <alignment vertical="center"/>
    </xf>
    <xf numFmtId="0" fontId="9" fillId="0" borderId="13" xfId="60" applyFont="1" applyBorder="1" applyAlignment="1">
      <alignment vertical="center"/>
    </xf>
    <xf numFmtId="0" fontId="85" fillId="0" borderId="0" xfId="0" applyFont="1" applyAlignment="1">
      <alignment vertical="center"/>
    </xf>
    <xf numFmtId="0" fontId="85" fillId="0" borderId="0" xfId="60" applyFont="1" applyAlignment="1">
      <alignment vertical="center"/>
    </xf>
    <xf numFmtId="0" fontId="86" fillId="0" borderId="0" xfId="0" applyFont="1" applyAlignment="1">
      <alignment vertical="center"/>
    </xf>
    <xf numFmtId="0" fontId="85" fillId="0" borderId="0" xfId="0" quotePrefix="1" applyFont="1" applyAlignment="1">
      <alignment horizontal="left" vertical="center"/>
    </xf>
    <xf numFmtId="0" fontId="85" fillId="0" borderId="0" xfId="0" quotePrefix="1" applyFont="1" applyAlignment="1">
      <alignment vertical="center"/>
    </xf>
    <xf numFmtId="0" fontId="85" fillId="0" borderId="0" xfId="0" applyFont="1"/>
    <xf numFmtId="0" fontId="85" fillId="0" borderId="0" xfId="0" applyFont="1" applyAlignment="1">
      <alignment horizontal="left"/>
    </xf>
    <xf numFmtId="1" fontId="82" fillId="0" borderId="2" xfId="60" applyNumberFormat="1" applyFont="1" applyBorder="1" applyAlignment="1">
      <alignment horizontal="center" vertical="center"/>
    </xf>
    <xf numFmtId="0" fontId="72" fillId="0" borderId="1" xfId="0" applyFont="1" applyBorder="1" applyAlignment="1">
      <alignment horizontal="left" vertical="center"/>
    </xf>
    <xf numFmtId="0" fontId="6" fillId="0" borderId="7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72" fillId="0" borderId="2" xfId="0" applyFont="1" applyBorder="1" applyAlignment="1">
      <alignment horizontal="center" vertical="center"/>
    </xf>
    <xf numFmtId="0" fontId="72" fillId="0" borderId="5" xfId="0" applyFont="1" applyBorder="1" applyAlignment="1">
      <alignment horizontal="center" vertical="center"/>
    </xf>
    <xf numFmtId="2" fontId="6" fillId="0" borderId="2" xfId="0" applyNumberFormat="1" applyFont="1" applyBorder="1" applyAlignment="1">
      <alignment horizontal="center" wrapText="1"/>
    </xf>
    <xf numFmtId="0" fontId="6" fillId="0" borderId="0" xfId="0" applyFont="1" applyBorder="1" applyAlignment="1">
      <alignment horizontal="centerContinuous" vertical="center"/>
    </xf>
    <xf numFmtId="0" fontId="6" fillId="0" borderId="0" xfId="0" applyFont="1" applyBorder="1" applyAlignment="1">
      <alignment wrapText="1"/>
    </xf>
    <xf numFmtId="0" fontId="6" fillId="0" borderId="5" xfId="0" applyFont="1" applyBorder="1" applyAlignment="1">
      <alignment horizontal="left" vertical="center" wrapText="1"/>
    </xf>
    <xf numFmtId="3" fontId="6" fillId="0" borderId="5" xfId="4" applyNumberFormat="1" applyFont="1" applyBorder="1" applyAlignment="1">
      <alignment horizontal="center" vertical="center" wrapText="1"/>
    </xf>
    <xf numFmtId="37" fontId="6" fillId="0" borderId="5" xfId="4" applyNumberFormat="1" applyFont="1" applyBorder="1" applyAlignment="1">
      <alignment horizontal="center" wrapText="1"/>
    </xf>
    <xf numFmtId="2" fontId="6" fillId="0" borderId="5" xfId="0" applyNumberFormat="1" applyFont="1" applyBorder="1" applyAlignment="1">
      <alignment horizontal="center" wrapText="1"/>
    </xf>
    <xf numFmtId="0" fontId="6" fillId="0" borderId="1" xfId="60" applyFont="1" applyBorder="1" applyAlignment="1">
      <alignment horizontal="centerContinuous" vertical="center"/>
    </xf>
    <xf numFmtId="0" fontId="9" fillId="0" borderId="14" xfId="60" applyFont="1" applyBorder="1" applyAlignment="1">
      <alignment vertical="center"/>
    </xf>
    <xf numFmtId="37" fontId="9" fillId="0" borderId="1" xfId="41" applyNumberFormat="1" applyFont="1" applyBorder="1" applyAlignment="1">
      <alignment vertical="center"/>
    </xf>
    <xf numFmtId="177" fontId="9" fillId="0" borderId="1" xfId="41" applyNumberFormat="1" applyFont="1" applyBorder="1" applyAlignment="1">
      <alignment vertical="center"/>
    </xf>
    <xf numFmtId="0" fontId="34" fillId="0" borderId="0" xfId="0" applyFont="1" applyBorder="1" applyAlignment="1">
      <alignment vertical="center"/>
    </xf>
    <xf numFmtId="0" fontId="6" fillId="0" borderId="4" xfId="0" applyFont="1" applyBorder="1" applyAlignment="1">
      <alignment horizontal="centerContinuous" vertical="center"/>
    </xf>
    <xf numFmtId="0" fontId="78" fillId="0" borderId="58" xfId="0" applyNumberFormat="1" applyFont="1" applyBorder="1" applyAlignment="1">
      <alignment horizontal="center" vertical="center"/>
    </xf>
    <xf numFmtId="0" fontId="78" fillId="0" borderId="58" xfId="0" quotePrefix="1" applyNumberFormat="1" applyFont="1" applyBorder="1" applyAlignment="1">
      <alignment horizontal="center" vertical="center"/>
    </xf>
    <xf numFmtId="3" fontId="78" fillId="0" borderId="58" xfId="0" applyNumberFormat="1" applyFont="1" applyBorder="1" applyAlignment="1">
      <alignment horizontal="center" vertical="center"/>
    </xf>
    <xf numFmtId="3" fontId="78" fillId="0" borderId="58" xfId="0" quotePrefix="1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right" vertical="center"/>
    </xf>
    <xf numFmtId="0" fontId="78" fillId="0" borderId="47" xfId="0" quotePrefix="1" applyFont="1" applyBorder="1" applyAlignment="1">
      <alignment horizontal="center" vertical="center"/>
    </xf>
    <xf numFmtId="3" fontId="78" fillId="0" borderId="59" xfId="0" quotePrefix="1" applyNumberFormat="1" applyFont="1" applyBorder="1" applyAlignment="1">
      <alignment horizontal="center" vertical="center"/>
    </xf>
    <xf numFmtId="3" fontId="78" fillId="0" borderId="5" xfId="0" applyNumberFormat="1" applyFont="1" applyBorder="1" applyAlignment="1">
      <alignment horizontal="center" vertical="center"/>
    </xf>
    <xf numFmtId="3" fontId="6" fillId="0" borderId="5" xfId="4" applyNumberFormat="1" applyFont="1" applyBorder="1" applyAlignment="1">
      <alignment horizontal="center" vertical="center"/>
    </xf>
    <xf numFmtId="2" fontId="78" fillId="0" borderId="5" xfId="0" applyNumberFormat="1" applyFont="1" applyBorder="1" applyAlignment="1">
      <alignment horizontal="center" vertical="center"/>
    </xf>
    <xf numFmtId="1" fontId="78" fillId="0" borderId="5" xfId="0" applyNumberFormat="1" applyFont="1" applyBorder="1" applyAlignment="1">
      <alignment horizontal="center" vertical="center"/>
    </xf>
    <xf numFmtId="1" fontId="78" fillId="0" borderId="18" xfId="0" applyNumberFormat="1" applyFont="1" applyBorder="1" applyAlignment="1">
      <alignment horizontal="center" vertical="center"/>
    </xf>
    <xf numFmtId="1" fontId="78" fillId="0" borderId="10" xfId="0" applyNumberFormat="1" applyFont="1" applyBorder="1" applyAlignment="1">
      <alignment horizontal="center" vertical="center"/>
    </xf>
    <xf numFmtId="1" fontId="78" fillId="0" borderId="15" xfId="0" applyNumberFormat="1" applyFont="1" applyBorder="1" applyAlignment="1">
      <alignment horizontal="center" vertical="center"/>
    </xf>
    <xf numFmtId="3" fontId="78" fillId="0" borderId="7" xfId="0" applyNumberFormat="1" applyFont="1" applyBorder="1" applyAlignment="1">
      <alignment horizontal="center" vertical="center"/>
    </xf>
    <xf numFmtId="2" fontId="78" fillId="0" borderId="18" xfId="0" applyNumberFormat="1" applyFont="1" applyBorder="1" applyAlignment="1">
      <alignment horizontal="center" vertical="center"/>
    </xf>
    <xf numFmtId="3" fontId="78" fillId="0" borderId="3" xfId="0" applyNumberFormat="1" applyFont="1" applyBorder="1" applyAlignment="1">
      <alignment horizontal="center" vertical="center"/>
    </xf>
    <xf numFmtId="2" fontId="78" fillId="0" borderId="10" xfId="0" applyNumberFormat="1" applyFont="1" applyBorder="1" applyAlignment="1">
      <alignment horizontal="center" vertical="center"/>
    </xf>
    <xf numFmtId="3" fontId="78" fillId="0" borderId="6" xfId="0" applyNumberFormat="1" applyFont="1" applyBorder="1" applyAlignment="1">
      <alignment horizontal="center" vertical="center"/>
    </xf>
    <xf numFmtId="2" fontId="78" fillId="0" borderId="15" xfId="0" applyNumberFormat="1" applyFont="1" applyBorder="1" applyAlignment="1">
      <alignment horizontal="center" vertical="center"/>
    </xf>
    <xf numFmtId="3" fontId="78" fillId="0" borderId="4" xfId="0" applyNumberFormat="1" applyFont="1" applyBorder="1" applyAlignment="1">
      <alignment horizontal="center" vertical="center"/>
    </xf>
    <xf numFmtId="3" fontId="78" fillId="0" borderId="2" xfId="0" applyNumberFormat="1" applyFont="1" applyBorder="1" applyAlignment="1">
      <alignment horizontal="center" vertical="center"/>
    </xf>
    <xf numFmtId="0" fontId="9" fillId="0" borderId="6" xfId="0" quotePrefix="1" applyFont="1" applyBorder="1" applyAlignment="1">
      <alignment horizontal="left" vertical="center"/>
    </xf>
    <xf numFmtId="10" fontId="9" fillId="0" borderId="5" xfId="64" applyNumberFormat="1" applyFont="1" applyBorder="1" applyAlignment="1">
      <alignment horizontal="center" vertical="center"/>
    </xf>
    <xf numFmtId="9" fontId="72" fillId="6" borderId="4" xfId="0" applyNumberFormat="1" applyFont="1" applyFill="1" applyBorder="1" applyAlignment="1">
      <alignment horizontal="center" vertical="center"/>
    </xf>
    <xf numFmtId="9" fontId="72" fillId="6" borderId="5" xfId="0" applyNumberFormat="1" applyFont="1" applyFill="1" applyBorder="1" applyAlignment="1">
      <alignment horizontal="center" vertical="center"/>
    </xf>
    <xf numFmtId="0" fontId="72" fillId="0" borderId="60" xfId="0" applyFont="1" applyBorder="1" applyAlignment="1">
      <alignment horizontal="center" vertical="center"/>
    </xf>
    <xf numFmtId="1" fontId="9" fillId="4" borderId="8" xfId="3" applyNumberFormat="1" applyFont="1" applyFill="1" applyBorder="1" applyAlignment="1">
      <alignment vertical="center"/>
    </xf>
    <xf numFmtId="2" fontId="9" fillId="4" borderId="14" xfId="3" applyNumberFormat="1" applyFont="1" applyFill="1" applyBorder="1" applyAlignment="1">
      <alignment vertical="center"/>
    </xf>
    <xf numFmtId="1" fontId="9" fillId="4" borderId="14" xfId="3" applyNumberFormat="1" applyFont="1" applyFill="1" applyBorder="1" applyAlignment="1">
      <alignment vertical="center"/>
    </xf>
    <xf numFmtId="2" fontId="9" fillId="4" borderId="13" xfId="3" applyNumberFormat="1" applyFont="1" applyFill="1" applyBorder="1" applyAlignment="1">
      <alignment vertical="center"/>
    </xf>
    <xf numFmtId="1" fontId="9" fillId="4" borderId="13" xfId="3" applyNumberFormat="1" applyFont="1" applyFill="1" applyBorder="1" applyAlignment="1">
      <alignment vertical="center"/>
    </xf>
    <xf numFmtId="0" fontId="72" fillId="0" borderId="46" xfId="0" applyFont="1" applyBorder="1" applyAlignment="1">
      <alignment horizontal="center" vertical="center"/>
    </xf>
    <xf numFmtId="0" fontId="72" fillId="0" borderId="0" xfId="0" applyFont="1" applyBorder="1" applyAlignment="1">
      <alignment horizontal="left" vertical="center"/>
    </xf>
    <xf numFmtId="0" fontId="72" fillId="0" borderId="48" xfId="0" applyFont="1" applyBorder="1" applyAlignment="1">
      <alignment horizontal="center" vertical="center"/>
    </xf>
    <xf numFmtId="0" fontId="72" fillId="0" borderId="61" xfId="0" applyFont="1" applyBorder="1" applyAlignment="1">
      <alignment vertical="center"/>
    </xf>
    <xf numFmtId="3" fontId="76" fillId="0" borderId="62" xfId="0" applyNumberFormat="1" applyFont="1" applyBorder="1" applyAlignment="1">
      <alignment horizontal="center" vertical="center"/>
    </xf>
    <xf numFmtId="0" fontId="72" fillId="0" borderId="63" xfId="0" applyFont="1" applyBorder="1" applyAlignment="1">
      <alignment vertical="center"/>
    </xf>
    <xf numFmtId="1" fontId="76" fillId="0" borderId="62" xfId="0" applyNumberFormat="1" applyFont="1" applyBorder="1" applyAlignment="1">
      <alignment horizontal="center" vertical="center"/>
    </xf>
    <xf numFmtId="0" fontId="72" fillId="0" borderId="64" xfId="0" applyFont="1" applyBorder="1" applyAlignment="1">
      <alignment horizontal="center" vertical="center"/>
    </xf>
    <xf numFmtId="0" fontId="72" fillId="0" borderId="65" xfId="0" applyFont="1" applyBorder="1" applyAlignment="1">
      <alignment horizontal="center" vertical="center"/>
    </xf>
    <xf numFmtId="0" fontId="72" fillId="0" borderId="66" xfId="0" applyFont="1" applyBorder="1" applyAlignment="1">
      <alignment horizontal="center" vertical="center"/>
    </xf>
    <xf numFmtId="1" fontId="76" fillId="0" borderId="67" xfId="0" applyNumberFormat="1" applyFont="1" applyBorder="1" applyAlignment="1">
      <alignment horizontal="center" vertical="center"/>
    </xf>
    <xf numFmtId="2" fontId="72" fillId="0" borderId="3" xfId="0" applyNumberFormat="1" applyFont="1" applyBorder="1" applyAlignment="1">
      <alignment vertical="center"/>
    </xf>
    <xf numFmtId="1" fontId="72" fillId="0" borderId="68" xfId="0" applyNumberFormat="1" applyFont="1" applyBorder="1" applyAlignment="1">
      <alignment horizontal="center" vertical="center"/>
    </xf>
    <xf numFmtId="2" fontId="72" fillId="0" borderId="69" xfId="0" applyNumberFormat="1" applyFont="1" applyBorder="1" applyAlignment="1">
      <alignment vertical="center"/>
    </xf>
    <xf numFmtId="1" fontId="72" fillId="0" borderId="67" xfId="0" applyNumberFormat="1" applyFont="1" applyBorder="1" applyAlignment="1">
      <alignment horizontal="center" vertical="center"/>
    </xf>
    <xf numFmtId="0" fontId="76" fillId="0" borderId="51" xfId="0" applyFont="1" applyBorder="1" applyAlignment="1">
      <alignment vertical="center"/>
    </xf>
    <xf numFmtId="0" fontId="76" fillId="0" borderId="54" xfId="0" applyFont="1" applyBorder="1" applyAlignment="1">
      <alignment vertical="center"/>
    </xf>
    <xf numFmtId="173" fontId="9" fillId="0" borderId="1" xfId="0" applyNumberFormat="1" applyFont="1" applyBorder="1" applyAlignment="1">
      <alignment vertical="center"/>
    </xf>
    <xf numFmtId="0" fontId="72" fillId="0" borderId="0" xfId="0" applyFont="1" applyBorder="1" applyAlignment="1"/>
    <xf numFmtId="3" fontId="72" fillId="0" borderId="70" xfId="0" applyNumberFormat="1" applyFont="1" applyBorder="1" applyAlignment="1">
      <alignment horizontal="center"/>
    </xf>
    <xf numFmtId="3" fontId="72" fillId="0" borderId="58" xfId="0" applyNumberFormat="1" applyFont="1" applyBorder="1" applyAlignment="1">
      <alignment horizontal="center"/>
    </xf>
    <xf numFmtId="37" fontId="72" fillId="0" borderId="0" xfId="0" applyNumberFormat="1" applyFont="1" applyBorder="1" applyAlignment="1">
      <alignment horizontal="center"/>
    </xf>
    <xf numFmtId="3" fontId="72" fillId="0" borderId="56" xfId="0" applyNumberFormat="1" applyFont="1" applyBorder="1" applyAlignment="1">
      <alignment horizontal="center"/>
    </xf>
    <xf numFmtId="0" fontId="72" fillId="0" borderId="71" xfId="0" applyFont="1" applyBorder="1" applyAlignment="1">
      <alignment vertical="center"/>
    </xf>
    <xf numFmtId="3" fontId="76" fillId="0" borderId="70" xfId="0" applyNumberFormat="1" applyFont="1" applyBorder="1" applyAlignment="1">
      <alignment horizontal="center" vertical="center"/>
    </xf>
    <xf numFmtId="0" fontId="72" fillId="0" borderId="0" xfId="0" applyFont="1" applyBorder="1" applyAlignment="1">
      <alignment wrapText="1"/>
    </xf>
    <xf numFmtId="0" fontId="72" fillId="0" borderId="72" xfId="0" applyFont="1" applyBorder="1" applyAlignment="1">
      <alignment vertical="center"/>
    </xf>
    <xf numFmtId="3" fontId="76" fillId="0" borderId="73" xfId="0" applyNumberFormat="1" applyFont="1" applyBorder="1" applyAlignment="1">
      <alignment horizontal="center"/>
    </xf>
    <xf numFmtId="3" fontId="72" fillId="0" borderId="68" xfId="0" applyNumberFormat="1" applyFont="1" applyBorder="1" applyAlignment="1">
      <alignment horizontal="center"/>
    </xf>
    <xf numFmtId="3" fontId="72" fillId="0" borderId="10" xfId="0" applyNumberFormat="1" applyFont="1" applyBorder="1" applyAlignment="1">
      <alignment horizontal="center"/>
    </xf>
    <xf numFmtId="3" fontId="76" fillId="0" borderId="62" xfId="0" applyNumberFormat="1" applyFont="1" applyBorder="1" applyAlignment="1">
      <alignment horizontal="center"/>
    </xf>
    <xf numFmtId="3" fontId="72" fillId="0" borderId="62" xfId="0" applyNumberFormat="1" applyFont="1" applyBorder="1" applyAlignment="1">
      <alignment horizontal="center" vertical="center"/>
    </xf>
    <xf numFmtId="1" fontId="9" fillId="4" borderId="1" xfId="3" applyNumberFormat="1" applyFont="1" applyFill="1" applyBorder="1" applyAlignment="1">
      <alignment vertical="center"/>
    </xf>
    <xf numFmtId="3" fontId="72" fillId="0" borderId="58" xfId="0" applyNumberFormat="1" applyFont="1" applyBorder="1" applyAlignment="1">
      <alignment horizontal="center" vertical="center"/>
    </xf>
    <xf numFmtId="3" fontId="76" fillId="0" borderId="56" xfId="0" applyNumberFormat="1" applyFont="1" applyBorder="1" applyAlignment="1">
      <alignment horizontal="center" vertical="center"/>
    </xf>
    <xf numFmtId="37" fontId="72" fillId="0" borderId="68" xfId="0" applyNumberFormat="1" applyFont="1" applyBorder="1" applyAlignment="1">
      <alignment horizontal="center" vertical="center"/>
    </xf>
    <xf numFmtId="2" fontId="72" fillId="0" borderId="69" xfId="0" quotePrefix="1" applyNumberFormat="1" applyFont="1" applyBorder="1" applyAlignment="1">
      <alignment horizontal="center" vertical="center"/>
    </xf>
    <xf numFmtId="173" fontId="9" fillId="4" borderId="1" xfId="0" applyNumberFormat="1" applyFont="1" applyFill="1" applyBorder="1" applyAlignment="1">
      <alignment vertical="center"/>
    </xf>
    <xf numFmtId="0" fontId="72" fillId="0" borderId="69" xfId="0" applyFont="1" applyBorder="1" applyAlignment="1">
      <alignment vertical="center"/>
    </xf>
    <xf numFmtId="37" fontId="72" fillId="0" borderId="74" xfId="0" applyNumberFormat="1" applyFont="1" applyBorder="1" applyAlignment="1">
      <alignment horizontal="center" vertical="center"/>
    </xf>
    <xf numFmtId="37" fontId="72" fillId="0" borderId="56" xfId="0" applyNumberFormat="1" applyFont="1" applyBorder="1" applyAlignment="1">
      <alignment horizontal="center" vertical="center"/>
    </xf>
    <xf numFmtId="37" fontId="72" fillId="0" borderId="62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72" fillId="0" borderId="75" xfId="0" applyFont="1" applyBorder="1" applyAlignment="1">
      <alignment vertical="center"/>
    </xf>
    <xf numFmtId="0" fontId="72" fillId="0" borderId="76" xfId="0" applyFont="1" applyBorder="1" applyAlignment="1">
      <alignment vertical="center"/>
    </xf>
    <xf numFmtId="3" fontId="76" fillId="0" borderId="76" xfId="0" applyNumberFormat="1" applyFont="1" applyBorder="1" applyAlignment="1">
      <alignment horizontal="center" vertical="center"/>
    </xf>
    <xf numFmtId="3" fontId="76" fillId="0" borderId="77" xfId="0" applyNumberFormat="1" applyFont="1" applyBorder="1" applyAlignment="1">
      <alignment horizontal="center" vertical="center"/>
    </xf>
    <xf numFmtId="0" fontId="72" fillId="0" borderId="60" xfId="0" applyFont="1" applyBorder="1" applyAlignment="1">
      <alignment vertical="center"/>
    </xf>
    <xf numFmtId="3" fontId="76" fillId="0" borderId="35" xfId="0" applyNumberFormat="1" applyFont="1" applyBorder="1" applyAlignment="1">
      <alignment horizontal="center" vertical="center"/>
    </xf>
    <xf numFmtId="3" fontId="76" fillId="0" borderId="58" xfId="0" applyNumberFormat="1" applyFont="1" applyBorder="1" applyAlignment="1">
      <alignment horizontal="center" vertical="center"/>
    </xf>
    <xf numFmtId="0" fontId="72" fillId="0" borderId="78" xfId="0" applyFont="1" applyBorder="1" applyAlignment="1">
      <alignment horizontal="center" vertical="center"/>
    </xf>
    <xf numFmtId="0" fontId="72" fillId="0" borderId="17" xfId="0" applyFont="1" applyBorder="1" applyAlignment="1">
      <alignment horizontal="left" vertical="center"/>
    </xf>
    <xf numFmtId="3" fontId="72" fillId="0" borderId="79" xfId="0" applyNumberFormat="1" applyFont="1" applyBorder="1" applyAlignment="1">
      <alignment horizontal="center"/>
    </xf>
    <xf numFmtId="3" fontId="72" fillId="0" borderId="17" xfId="0" applyNumberFormat="1" applyFont="1" applyBorder="1" applyAlignment="1">
      <alignment horizontal="center"/>
    </xf>
    <xf numFmtId="3" fontId="72" fillId="0" borderId="79" xfId="0" applyNumberFormat="1" applyFont="1" applyBorder="1" applyAlignment="1">
      <alignment horizontal="center" vertical="center"/>
    </xf>
    <xf numFmtId="3" fontId="72" fillId="0" borderId="80" xfId="0" applyNumberFormat="1" applyFont="1" applyBorder="1" applyAlignment="1">
      <alignment horizontal="center" vertical="center"/>
    </xf>
    <xf numFmtId="0" fontId="72" fillId="0" borderId="81" xfId="0" applyFont="1" applyBorder="1" applyAlignment="1">
      <alignment horizontal="center" vertical="center"/>
    </xf>
    <xf numFmtId="0" fontId="72" fillId="0" borderId="11" xfId="0" applyFont="1" applyBorder="1" applyAlignment="1">
      <alignment horizontal="left" vertical="center"/>
    </xf>
    <xf numFmtId="3" fontId="72" fillId="0" borderId="47" xfId="0" applyNumberFormat="1" applyFont="1" applyBorder="1" applyAlignment="1">
      <alignment horizontal="center"/>
    </xf>
    <xf numFmtId="3" fontId="72" fillId="0" borderId="11" xfId="0" applyNumberFormat="1" applyFont="1" applyBorder="1" applyAlignment="1">
      <alignment horizontal="center"/>
    </xf>
    <xf numFmtId="3" fontId="72" fillId="0" borderId="47" xfId="0" applyNumberFormat="1" applyFont="1" applyBorder="1" applyAlignment="1">
      <alignment horizontal="center" vertical="center"/>
    </xf>
    <xf numFmtId="3" fontId="72" fillId="0" borderId="59" xfId="0" applyNumberFormat="1" applyFont="1" applyBorder="1" applyAlignment="1">
      <alignment horizontal="center" vertical="center"/>
    </xf>
    <xf numFmtId="0" fontId="72" fillId="0" borderId="63" xfId="0" applyFont="1" applyBorder="1" applyAlignment="1">
      <alignment horizontal="center" vertical="center"/>
    </xf>
    <xf numFmtId="37" fontId="72" fillId="0" borderId="73" xfId="0" applyNumberFormat="1" applyFont="1" applyBorder="1" applyAlignment="1">
      <alignment horizontal="center" vertical="center"/>
    </xf>
    <xf numFmtId="176" fontId="9" fillId="4" borderId="8" xfId="0" applyNumberFormat="1" applyFont="1" applyFill="1" applyBorder="1" applyAlignment="1">
      <alignment vertical="center"/>
    </xf>
    <xf numFmtId="176" fontId="9" fillId="4" borderId="13" xfId="0" applyNumberFormat="1" applyFont="1" applyFill="1" applyBorder="1" applyAlignment="1">
      <alignment vertical="center"/>
    </xf>
    <xf numFmtId="3" fontId="76" fillId="0" borderId="67" xfId="0" applyNumberFormat="1" applyFont="1" applyBorder="1" applyAlignment="1">
      <alignment horizontal="center" vertical="center"/>
    </xf>
    <xf numFmtId="37" fontId="6" fillId="0" borderId="1" xfId="33" applyNumberFormat="1" applyFont="1" applyBorder="1" applyAlignment="1">
      <alignment horizontal="center" vertical="center"/>
    </xf>
    <xf numFmtId="177" fontId="9" fillId="0" borderId="1" xfId="4" applyNumberFormat="1" applyFont="1" applyBorder="1" applyAlignment="1">
      <alignment horizontal="right" vertical="center" indent="2"/>
    </xf>
    <xf numFmtId="37" fontId="9" fillId="4" borderId="8" xfId="4" applyNumberFormat="1" applyFont="1" applyFill="1" applyBorder="1" applyAlignment="1">
      <alignment vertical="center"/>
    </xf>
    <xf numFmtId="37" fontId="9" fillId="4" borderId="13" xfId="4" applyNumberFormat="1" applyFont="1" applyFill="1" applyBorder="1" applyAlignment="1">
      <alignment vertical="center"/>
    </xf>
    <xf numFmtId="37" fontId="9" fillId="4" borderId="1" xfId="4" applyNumberFormat="1" applyFont="1" applyFill="1" applyBorder="1" applyAlignment="1">
      <alignment vertical="center"/>
    </xf>
    <xf numFmtId="0" fontId="9" fillId="0" borderId="8" xfId="0" quotePrefix="1" applyFont="1" applyBorder="1" applyAlignment="1">
      <alignment vertical="center"/>
    </xf>
    <xf numFmtId="0" fontId="9" fillId="0" borderId="14" xfId="0" quotePrefix="1" applyFont="1" applyBorder="1" applyAlignment="1">
      <alignment vertical="center"/>
    </xf>
    <xf numFmtId="0" fontId="76" fillId="4" borderId="8" xfId="0" applyFont="1" applyFill="1" applyBorder="1" applyAlignment="1">
      <alignment horizontal="center" vertical="center"/>
    </xf>
    <xf numFmtId="0" fontId="76" fillId="4" borderId="14" xfId="0" applyFont="1" applyFill="1" applyBorder="1" applyAlignment="1">
      <alignment vertical="center"/>
    </xf>
    <xf numFmtId="0" fontId="76" fillId="4" borderId="13" xfId="0" applyFont="1" applyFill="1" applyBorder="1" applyAlignment="1">
      <alignment vertical="center"/>
    </xf>
    <xf numFmtId="37" fontId="76" fillId="0" borderId="1" xfId="4" applyNumberFormat="1" applyFont="1" applyBorder="1" applyAlignment="1">
      <alignment horizontal="right" vertical="center" indent="1"/>
    </xf>
    <xf numFmtId="173" fontId="76" fillId="0" borderId="1" xfId="4" applyNumberFormat="1" applyFont="1" applyBorder="1" applyAlignment="1">
      <alignment vertical="center"/>
    </xf>
    <xf numFmtId="37" fontId="76" fillId="0" borderId="1" xfId="6" applyNumberFormat="1" applyFont="1" applyBorder="1" applyAlignment="1">
      <alignment horizontal="center" vertical="center"/>
    </xf>
    <xf numFmtId="177" fontId="76" fillId="0" borderId="1" xfId="6" applyNumberFormat="1" applyFont="1" applyBorder="1" applyAlignment="1">
      <alignment horizontal="center" vertical="center"/>
    </xf>
    <xf numFmtId="3" fontId="76" fillId="0" borderId="1" xfId="3" applyNumberFormat="1" applyFont="1" applyBorder="1" applyAlignment="1">
      <alignment horizontal="center" vertical="center"/>
    </xf>
    <xf numFmtId="173" fontId="76" fillId="0" borderId="1" xfId="3" applyNumberFormat="1" applyFont="1" applyBorder="1" applyAlignment="1">
      <alignment horizontal="center" vertical="center"/>
    </xf>
    <xf numFmtId="0" fontId="79" fillId="0" borderId="0" xfId="0" applyFont="1" applyBorder="1" applyAlignment="1">
      <alignment vertical="center"/>
    </xf>
    <xf numFmtId="173" fontId="79" fillId="0" borderId="0" xfId="0" applyNumberFormat="1" applyFont="1" applyBorder="1" applyAlignment="1">
      <alignment vertical="center"/>
    </xf>
    <xf numFmtId="3" fontId="76" fillId="0" borderId="13" xfId="3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37" fontId="76" fillId="0" borderId="1" xfId="4" applyNumberFormat="1" applyFont="1" applyBorder="1" applyAlignment="1">
      <alignment vertical="center"/>
    </xf>
    <xf numFmtId="177" fontId="76" fillId="0" borderId="1" xfId="4" applyNumberFormat="1" applyFont="1" applyBorder="1" applyAlignment="1">
      <alignment vertical="center"/>
    </xf>
    <xf numFmtId="173" fontId="76" fillId="0" borderId="13" xfId="4" applyNumberFormat="1" applyFont="1" applyBorder="1" applyAlignment="1">
      <alignment vertical="center"/>
    </xf>
    <xf numFmtId="37" fontId="76" fillId="0" borderId="1" xfId="4" applyNumberFormat="1" applyFont="1" applyBorder="1" applyAlignment="1">
      <alignment horizontal="center" vertical="center"/>
    </xf>
    <xf numFmtId="177" fontId="76" fillId="0" borderId="1" xfId="4" applyNumberFormat="1" applyFont="1" applyBorder="1" applyAlignment="1">
      <alignment horizontal="center" vertical="center"/>
    </xf>
    <xf numFmtId="177" fontId="76" fillId="0" borderId="13" xfId="4" applyNumberFormat="1" applyFont="1" applyBorder="1" applyAlignment="1">
      <alignment horizontal="center" vertical="center"/>
    </xf>
    <xf numFmtId="173" fontId="76" fillId="0" borderId="1" xfId="12" applyNumberFormat="1" applyFont="1" applyBorder="1" applyAlignment="1">
      <alignment vertical="center"/>
    </xf>
    <xf numFmtId="177" fontId="72" fillId="0" borderId="5" xfId="4" applyNumberFormat="1" applyFont="1" applyBorder="1" applyAlignment="1">
      <alignment horizontal="center" vertical="center"/>
    </xf>
    <xf numFmtId="0" fontId="6" fillId="0" borderId="0" xfId="0" applyFont="1" applyBorder="1"/>
    <xf numFmtId="37" fontId="9" fillId="0" borderId="1" xfId="3" applyNumberFormat="1" applyFont="1" applyBorder="1" applyAlignment="1">
      <alignment horizontal="center" vertical="center"/>
    </xf>
    <xf numFmtId="37" fontId="76" fillId="0" borderId="1" xfId="3" applyNumberFormat="1" applyFont="1" applyBorder="1" applyAlignment="1">
      <alignment horizontal="center" vertical="center"/>
    </xf>
    <xf numFmtId="2" fontId="9" fillId="0" borderId="1" xfId="0" applyNumberFormat="1" applyFont="1" applyBorder="1" applyAlignment="1">
      <alignment vertical="center"/>
    </xf>
    <xf numFmtId="1" fontId="9" fillId="0" borderId="1" xfId="0" applyNumberFormat="1" applyFont="1" applyBorder="1" applyAlignment="1">
      <alignment vertical="center"/>
    </xf>
    <xf numFmtId="3" fontId="76" fillId="0" borderId="1" xfId="12" applyNumberFormat="1" applyFont="1" applyBorder="1" applyAlignment="1">
      <alignment vertical="center"/>
    </xf>
    <xf numFmtId="173" fontId="76" fillId="0" borderId="13" xfId="12" applyNumberFormat="1" applyFont="1" applyBorder="1" applyAlignment="1">
      <alignment vertical="center"/>
    </xf>
    <xf numFmtId="37" fontId="76" fillId="0" borderId="1" xfId="6" applyNumberFormat="1" applyFont="1" applyBorder="1" applyAlignment="1">
      <alignment vertical="center"/>
    </xf>
    <xf numFmtId="3" fontId="76" fillId="0" borderId="13" xfId="0" applyNumberFormat="1" applyFont="1" applyBorder="1" applyAlignment="1">
      <alignment vertical="center"/>
    </xf>
    <xf numFmtId="173" fontId="9" fillId="0" borderId="1" xfId="64" applyNumberFormat="1" applyFont="1" applyBorder="1" applyAlignment="1">
      <alignment horizontal="center" vertical="center"/>
    </xf>
    <xf numFmtId="173" fontId="76" fillId="0" borderId="1" xfId="3" applyNumberFormat="1" applyFont="1" applyBorder="1" applyAlignment="1">
      <alignment vertical="center"/>
    </xf>
    <xf numFmtId="37" fontId="76" fillId="0" borderId="13" xfId="3" applyNumberFormat="1" applyFont="1" applyBorder="1" applyAlignment="1">
      <alignment vertical="center"/>
    </xf>
    <xf numFmtId="173" fontId="76" fillId="0" borderId="8" xfId="3" applyNumberFormat="1" applyFont="1" applyBorder="1" applyAlignment="1">
      <alignment vertical="center"/>
    </xf>
    <xf numFmtId="0" fontId="9" fillId="0" borderId="1" xfId="60" applyFont="1" applyBorder="1" applyAlignment="1">
      <alignment vertical="center"/>
    </xf>
    <xf numFmtId="0" fontId="9" fillId="0" borderId="1" xfId="60" quotePrefix="1" applyFont="1" applyBorder="1" applyAlignment="1">
      <alignment horizontal="left" vertical="center"/>
    </xf>
    <xf numFmtId="181" fontId="9" fillId="0" borderId="1" xfId="3" applyNumberFormat="1" applyFont="1" applyBorder="1" applyAlignment="1">
      <alignment horizontal="center" vertical="center"/>
    </xf>
    <xf numFmtId="0" fontId="9" fillId="0" borderId="5" xfId="0" applyFont="1" applyBorder="1"/>
    <xf numFmtId="173" fontId="9" fillId="0" borderId="13" xfId="0" applyNumberFormat="1" applyFont="1" applyBorder="1" applyAlignment="1">
      <alignment vertical="center"/>
    </xf>
    <xf numFmtId="37" fontId="9" fillId="0" borderId="1" xfId="6" applyNumberFormat="1" applyFont="1" applyBorder="1" applyAlignment="1">
      <alignment horizontal="center" vertical="center"/>
    </xf>
    <xf numFmtId="173" fontId="9" fillId="0" borderId="13" xfId="6" applyNumberFormat="1" applyFont="1" applyBorder="1" applyAlignment="1">
      <alignment horizontal="center" vertical="center"/>
    </xf>
    <xf numFmtId="3" fontId="9" fillId="4" borderId="18" xfId="12" applyNumberFormat="1" applyFont="1" applyFill="1" applyBorder="1" applyAlignment="1">
      <alignment vertical="center"/>
    </xf>
    <xf numFmtId="0" fontId="9" fillId="4" borderId="18" xfId="12" applyNumberFormat="1" applyFont="1" applyFill="1" applyBorder="1" applyAlignment="1">
      <alignment vertical="center"/>
    </xf>
    <xf numFmtId="0" fontId="9" fillId="0" borderId="14" xfId="12" applyNumberFormat="1" applyFont="1" applyBorder="1" applyAlignment="1">
      <alignment vertical="center"/>
    </xf>
    <xf numFmtId="1" fontId="9" fillId="0" borderId="14" xfId="12" applyNumberFormat="1" applyFont="1" applyBorder="1" applyAlignment="1">
      <alignment vertical="center"/>
    </xf>
    <xf numFmtId="180" fontId="9" fillId="0" borderId="1" xfId="12" applyNumberFormat="1" applyFont="1" applyBorder="1" applyAlignment="1">
      <alignment vertical="center"/>
    </xf>
    <xf numFmtId="0" fontId="9" fillId="4" borderId="14" xfId="12" applyNumberFormat="1" applyFont="1" applyFill="1" applyBorder="1" applyAlignment="1">
      <alignment vertical="center"/>
    </xf>
    <xf numFmtId="176" fontId="9" fillId="4" borderId="14" xfId="12" applyNumberFormat="1" applyFont="1" applyFill="1" applyBorder="1" applyAlignment="1">
      <alignment vertical="center"/>
    </xf>
    <xf numFmtId="0" fontId="9" fillId="4" borderId="13" xfId="12" applyNumberFormat="1" applyFont="1" applyFill="1" applyBorder="1" applyAlignment="1">
      <alignment vertical="center"/>
    </xf>
    <xf numFmtId="0" fontId="9" fillId="0" borderId="6" xfId="0" applyFont="1" applyBorder="1" applyAlignment="1">
      <alignment vertical="center"/>
    </xf>
    <xf numFmtId="0" fontId="9" fillId="0" borderId="11" xfId="0" applyFont="1" applyBorder="1" applyAlignment="1">
      <alignment vertical="center"/>
    </xf>
    <xf numFmtId="37" fontId="9" fillId="5" borderId="15" xfId="6" applyNumberFormat="1" applyFont="1" applyFill="1" applyBorder="1" applyAlignment="1">
      <alignment vertical="center"/>
    </xf>
    <xf numFmtId="37" fontId="6" fillId="0" borderId="0" xfId="6" applyNumberFormat="1" applyFont="1" applyBorder="1" applyAlignment="1">
      <alignment vertical="center"/>
    </xf>
    <xf numFmtId="37" fontId="9" fillId="4" borderId="14" xfId="6" applyNumberFormat="1" applyFont="1" applyFill="1" applyBorder="1" applyAlignment="1">
      <alignment vertical="center"/>
    </xf>
    <xf numFmtId="177" fontId="9" fillId="4" borderId="14" xfId="6" applyNumberFormat="1" applyFont="1" applyFill="1" applyBorder="1" applyAlignment="1">
      <alignment vertical="center"/>
    </xf>
    <xf numFmtId="177" fontId="9" fillId="4" borderId="13" xfId="6" applyNumberFormat="1" applyFont="1" applyFill="1" applyBorder="1" applyAlignment="1">
      <alignment vertical="center"/>
    </xf>
    <xf numFmtId="0" fontId="9" fillId="0" borderId="15" xfId="0" quotePrefix="1" applyFont="1" applyBorder="1" applyAlignment="1">
      <alignment horizontal="left" vertical="center"/>
    </xf>
    <xf numFmtId="173" fontId="9" fillId="0" borderId="5" xfId="4" applyNumberFormat="1" applyFont="1" applyBorder="1" applyAlignment="1">
      <alignment vertical="center"/>
    </xf>
    <xf numFmtId="173" fontId="9" fillId="0" borderId="6" xfId="4" applyNumberFormat="1" applyFont="1" applyBorder="1" applyAlignment="1">
      <alignment vertical="center"/>
    </xf>
    <xf numFmtId="173" fontId="9" fillId="0" borderId="13" xfId="4" applyNumberFormat="1" applyFont="1" applyBorder="1" applyAlignment="1">
      <alignment vertical="center"/>
    </xf>
    <xf numFmtId="169" fontId="9" fillId="4" borderId="14" xfId="6" quotePrefix="1" applyFont="1" applyFill="1" applyBorder="1" applyAlignment="1">
      <alignment vertical="center"/>
    </xf>
    <xf numFmtId="39" fontId="9" fillId="4" borderId="14" xfId="6" applyNumberFormat="1" applyFont="1" applyFill="1" applyBorder="1" applyAlignment="1">
      <alignment vertical="center"/>
    </xf>
    <xf numFmtId="169" fontId="9" fillId="4" borderId="1" xfId="6" quotePrefix="1" applyFont="1" applyFill="1" applyBorder="1" applyAlignment="1">
      <alignment horizontal="left" vertical="center" indent="2"/>
    </xf>
    <xf numFmtId="0" fontId="9" fillId="0" borderId="8" xfId="0" applyFont="1" applyBorder="1" applyAlignment="1">
      <alignment horizontal="center" vertical="center"/>
    </xf>
    <xf numFmtId="0" fontId="72" fillId="0" borderId="2" xfId="0" applyFont="1" applyBorder="1" applyAlignment="1">
      <alignment horizontal="center" vertical="center"/>
    </xf>
    <xf numFmtId="0" fontId="72" fillId="0" borderId="5" xfId="0" applyFont="1" applyBorder="1" applyAlignment="1">
      <alignment horizontal="center" vertical="center"/>
    </xf>
    <xf numFmtId="0" fontId="87" fillId="0" borderId="0" xfId="60" applyFont="1" applyAlignment="1">
      <alignment horizontal="center" vertical="center"/>
    </xf>
    <xf numFmtId="0" fontId="87" fillId="0" borderId="17" xfId="60" applyFont="1" applyBorder="1" applyAlignment="1">
      <alignment horizontal="center" vertical="center"/>
    </xf>
    <xf numFmtId="0" fontId="87" fillId="0" borderId="0" xfId="60" applyFont="1" applyAlignment="1">
      <alignment horizontal="left" vertical="center"/>
    </xf>
    <xf numFmtId="0" fontId="87" fillId="0" borderId="17" xfId="60" applyFont="1" applyBorder="1" applyAlignment="1">
      <alignment horizontal="left" vertical="center"/>
    </xf>
    <xf numFmtId="0" fontId="53" fillId="0" borderId="4" xfId="60" applyFont="1" applyBorder="1" applyAlignment="1">
      <alignment horizontal="center" vertical="center"/>
    </xf>
    <xf numFmtId="0" fontId="53" fillId="0" borderId="4" xfId="60" applyFont="1" applyBorder="1" applyAlignment="1">
      <alignment horizontal="left" vertical="center"/>
    </xf>
    <xf numFmtId="0" fontId="57" fillId="0" borderId="2" xfId="60" applyFont="1" applyBorder="1" applyAlignment="1">
      <alignment horizontal="center" vertical="center"/>
    </xf>
    <xf numFmtId="0" fontId="57" fillId="0" borderId="2" xfId="60" applyFont="1" applyBorder="1" applyAlignment="1">
      <alignment horizontal="left" vertical="center"/>
    </xf>
    <xf numFmtId="0" fontId="57" fillId="0" borderId="2" xfId="60" applyFont="1" applyBorder="1" applyAlignment="1">
      <alignment horizontal="left" vertical="center" wrapText="1"/>
    </xf>
    <xf numFmtId="0" fontId="88" fillId="0" borderId="2" xfId="60" applyFont="1" applyBorder="1" applyAlignment="1">
      <alignment horizontal="center" vertical="center"/>
    </xf>
    <xf numFmtId="0" fontId="88" fillId="0" borderId="2" xfId="60" applyFont="1" applyBorder="1" applyAlignment="1">
      <alignment horizontal="left" vertical="center"/>
    </xf>
    <xf numFmtId="0" fontId="53" fillId="0" borderId="2" xfId="60" applyFont="1" applyBorder="1" applyAlignment="1">
      <alignment horizontal="center" vertical="center"/>
    </xf>
    <xf numFmtId="0" fontId="53" fillId="0" borderId="2" xfId="60" applyFont="1" applyBorder="1" applyAlignment="1">
      <alignment horizontal="left" vertical="center"/>
    </xf>
    <xf numFmtId="3" fontId="57" fillId="5" borderId="2" xfId="60" applyNumberFormat="1" applyFont="1" applyFill="1" applyBorder="1" applyAlignment="1">
      <alignment horizontal="right" vertical="top"/>
    </xf>
    <xf numFmtId="173" fontId="57" fillId="0" borderId="2" xfId="60" applyNumberFormat="1" applyFont="1" applyBorder="1" applyAlignment="1">
      <alignment horizontal="right" vertical="top"/>
    </xf>
    <xf numFmtId="173" fontId="57" fillId="5" borderId="2" xfId="60" applyNumberFormat="1" applyFont="1" applyFill="1" applyBorder="1" applyAlignment="1">
      <alignment horizontal="right" vertical="top"/>
    </xf>
    <xf numFmtId="171" fontId="57" fillId="0" borderId="2" xfId="60" applyNumberFormat="1" applyFont="1" applyBorder="1" applyAlignment="1">
      <alignment horizontal="right" vertical="top"/>
    </xf>
    <xf numFmtId="171" fontId="57" fillId="4" borderId="2" xfId="60" applyNumberFormat="1" applyFont="1" applyFill="1" applyBorder="1" applyAlignment="1">
      <alignment horizontal="right" vertical="top"/>
    </xf>
    <xf numFmtId="37" fontId="57" fillId="0" borderId="2" xfId="60" applyNumberFormat="1" applyFont="1" applyBorder="1" applyAlignment="1">
      <alignment horizontal="right" vertical="top"/>
    </xf>
    <xf numFmtId="3" fontId="57" fillId="0" borderId="2" xfId="60" applyNumberFormat="1" applyFont="1" applyBorder="1" applyAlignment="1">
      <alignment horizontal="right" vertical="top"/>
    </xf>
    <xf numFmtId="3" fontId="57" fillId="4" borderId="2" xfId="60" applyNumberFormat="1" applyFont="1" applyFill="1" applyBorder="1" applyAlignment="1">
      <alignment horizontal="right" vertical="top"/>
    </xf>
    <xf numFmtId="0" fontId="57" fillId="0" borderId="3" xfId="60" applyFont="1" applyBorder="1" applyAlignment="1">
      <alignment horizontal="center" vertical="center"/>
    </xf>
    <xf numFmtId="0" fontId="57" fillId="0" borderId="2" xfId="60" applyFont="1" applyBorder="1" applyAlignment="1">
      <alignment vertical="top"/>
    </xf>
    <xf numFmtId="0" fontId="88" fillId="0" borderId="5" xfId="60" applyFont="1" applyBorder="1" applyAlignment="1">
      <alignment horizontal="center" vertical="center"/>
    </xf>
    <xf numFmtId="0" fontId="88" fillId="0" borderId="5" xfId="60" applyFont="1" applyBorder="1" applyAlignment="1">
      <alignment horizontal="left" vertical="center"/>
    </xf>
    <xf numFmtId="0" fontId="53" fillId="0" borderId="0" xfId="60" applyFont="1" applyAlignment="1">
      <alignment horizontal="left" vertical="center"/>
    </xf>
    <xf numFmtId="0" fontId="57" fillId="0" borderId="0" xfId="60" applyFont="1" applyAlignment="1">
      <alignment horizontal="left" vertical="center" wrapText="1"/>
    </xf>
    <xf numFmtId="0" fontId="57" fillId="0" borderId="0" xfId="60" applyFont="1" applyAlignment="1">
      <alignment horizontal="left" vertical="center"/>
    </xf>
    <xf numFmtId="0" fontId="59" fillId="0" borderId="2" xfId="60" applyFont="1" applyBorder="1" applyAlignment="1">
      <alignment horizontal="left" vertical="center"/>
    </xf>
    <xf numFmtId="0" fontId="53" fillId="0" borderId="2" xfId="60" applyFont="1" applyBorder="1" applyAlignment="1">
      <alignment horizontal="left" vertical="center" wrapText="1"/>
    </xf>
    <xf numFmtId="177" fontId="57" fillId="0" borderId="2" xfId="60" applyNumberFormat="1" applyFont="1" applyBorder="1" applyAlignment="1">
      <alignment horizontal="right" vertical="top"/>
    </xf>
    <xf numFmtId="177" fontId="57" fillId="0" borderId="5" xfId="60" applyNumberFormat="1" applyFont="1" applyBorder="1" applyAlignment="1">
      <alignment horizontal="right" vertical="top"/>
    </xf>
    <xf numFmtId="1" fontId="9" fillId="0" borderId="1" xfId="12" applyNumberFormat="1" applyFont="1" applyBorder="1" applyAlignment="1">
      <alignment horizontal="center" vertical="center"/>
    </xf>
    <xf numFmtId="173" fontId="9" fillId="0" borderId="13" xfId="12" applyNumberFormat="1" applyFont="1" applyBorder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34" fillId="0" borderId="0" xfId="0" quotePrefix="1" applyFont="1" applyAlignment="1">
      <alignment horizontal="left" vertical="center"/>
    </xf>
    <xf numFmtId="0" fontId="34" fillId="0" borderId="0" xfId="0" applyFont="1" applyAlignment="1">
      <alignment horizontal="center" vertical="center"/>
    </xf>
    <xf numFmtId="0" fontId="34" fillId="0" borderId="0" xfId="0" applyFont="1" applyAlignment="1">
      <alignment horizontal="right" vertical="center"/>
    </xf>
    <xf numFmtId="0" fontId="34" fillId="0" borderId="0" xfId="0" applyFont="1" applyAlignment="1">
      <alignment horizontal="left" vertical="center"/>
    </xf>
    <xf numFmtId="0" fontId="34" fillId="0" borderId="0" xfId="0" applyFont="1" applyAlignment="1">
      <alignment horizontal="centerContinuous" vertical="center"/>
    </xf>
    <xf numFmtId="0" fontId="34" fillId="0" borderId="5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Continuous" vertical="center" wrapText="1"/>
    </xf>
    <xf numFmtId="0" fontId="34" fillId="0" borderId="13" xfId="0" applyFont="1" applyBorder="1" applyAlignment="1">
      <alignment horizontal="centerContinuous" vertical="center" wrapText="1"/>
    </xf>
    <xf numFmtId="0" fontId="57" fillId="0" borderId="0" xfId="0" quotePrefix="1" applyFont="1" applyAlignment="1">
      <alignment horizontal="left" vertical="center"/>
    </xf>
    <xf numFmtId="0" fontId="57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57" fillId="0" borderId="0" xfId="0" applyFont="1" applyAlignment="1">
      <alignment horizontal="centerContinuous" vertical="center"/>
    </xf>
    <xf numFmtId="0" fontId="55" fillId="0" borderId="1" xfId="0" applyFont="1" applyBorder="1" applyAlignment="1">
      <alignment horizontal="center" vertical="center"/>
    </xf>
    <xf numFmtId="0" fontId="57" fillId="0" borderId="13" xfId="0" applyFont="1" applyBorder="1" applyAlignment="1">
      <alignment horizontal="centerContinuous" vertical="center"/>
    </xf>
    <xf numFmtId="0" fontId="57" fillId="0" borderId="1" xfId="0" applyFont="1" applyBorder="1" applyAlignment="1">
      <alignment horizontal="centerContinuous" vertical="center" wrapText="1"/>
    </xf>
    <xf numFmtId="0" fontId="57" fillId="0" borderId="13" xfId="0" applyFont="1" applyBorder="1" applyAlignment="1">
      <alignment horizontal="centerContinuous" vertical="center" wrapText="1"/>
    </xf>
    <xf numFmtId="0" fontId="57" fillId="0" borderId="5" xfId="0" applyFont="1" applyBorder="1" applyAlignment="1">
      <alignment horizontal="center" vertical="center" wrapText="1"/>
    </xf>
    <xf numFmtId="0" fontId="59" fillId="0" borderId="5" xfId="0" applyFont="1" applyBorder="1" applyAlignment="1">
      <alignment horizontal="center" vertical="center"/>
    </xf>
    <xf numFmtId="0" fontId="59" fillId="0" borderId="8" xfId="0" applyFont="1" applyBorder="1" applyAlignment="1">
      <alignment horizontal="center" vertical="center"/>
    </xf>
    <xf numFmtId="0" fontId="59" fillId="0" borderId="1" xfId="0" applyFont="1" applyBorder="1" applyAlignment="1">
      <alignment horizontal="center" vertical="center"/>
    </xf>
    <xf numFmtId="0" fontId="53" fillId="0" borderId="1" xfId="0" applyFont="1" applyBorder="1" applyAlignment="1">
      <alignment vertical="center"/>
    </xf>
    <xf numFmtId="37" fontId="53" fillId="0" borderId="1" xfId="6" applyNumberFormat="1" applyFont="1" applyBorder="1" applyAlignment="1">
      <alignment vertical="center"/>
    </xf>
    <xf numFmtId="0" fontId="53" fillId="0" borderId="5" xfId="0" applyFont="1" applyBorder="1" applyAlignment="1">
      <alignment vertical="center"/>
    </xf>
    <xf numFmtId="177" fontId="53" fillId="0" borderId="5" xfId="6" applyNumberFormat="1" applyFont="1" applyBorder="1" applyAlignment="1">
      <alignment vertical="center"/>
    </xf>
    <xf numFmtId="0" fontId="53" fillId="0" borderId="3" xfId="0" applyFont="1" applyBorder="1" applyAlignment="1">
      <alignment horizontal="center" vertical="center"/>
    </xf>
    <xf numFmtId="0" fontId="53" fillId="0" borderId="3" xfId="0" applyFont="1" applyBorder="1" applyAlignment="1">
      <alignment horizontal="left" vertical="center"/>
    </xf>
    <xf numFmtId="0" fontId="59" fillId="0" borderId="3" xfId="0" applyFont="1" applyBorder="1" applyAlignment="1">
      <alignment horizontal="center" vertical="center"/>
    </xf>
    <xf numFmtId="0" fontId="59" fillId="0" borderId="2" xfId="0" applyFont="1" applyBorder="1" applyAlignment="1">
      <alignment horizontal="center" vertical="center"/>
    </xf>
    <xf numFmtId="0" fontId="57" fillId="0" borderId="3" xfId="0" applyFont="1" applyBorder="1" applyAlignment="1">
      <alignment horizontal="center" vertical="center"/>
    </xf>
    <xf numFmtId="0" fontId="57" fillId="0" borderId="3" xfId="0" applyFont="1" applyBorder="1" applyAlignment="1">
      <alignment vertical="center"/>
    </xf>
    <xf numFmtId="37" fontId="57" fillId="0" borderId="2" xfId="6" applyNumberFormat="1" applyFont="1" applyBorder="1" applyAlignment="1">
      <alignment vertical="center"/>
    </xf>
    <xf numFmtId="0" fontId="57" fillId="0" borderId="3" xfId="0" applyFont="1" applyBorder="1" applyAlignment="1">
      <alignment horizontal="left" vertical="center"/>
    </xf>
    <xf numFmtId="37" fontId="57" fillId="0" borderId="2" xfId="6" applyNumberFormat="1" applyFont="1" applyBorder="1" applyAlignment="1">
      <alignment horizontal="center" vertical="center"/>
    </xf>
    <xf numFmtId="37" fontId="57" fillId="6" borderId="2" xfId="6" quotePrefix="1" applyNumberFormat="1" applyFont="1" applyFill="1" applyBorder="1" applyAlignment="1">
      <alignment horizontal="center" vertical="center"/>
    </xf>
    <xf numFmtId="37" fontId="57" fillId="6" borderId="2" xfId="6" applyNumberFormat="1" applyFont="1" applyFill="1" applyBorder="1" applyAlignment="1">
      <alignment horizontal="center" vertical="center"/>
    </xf>
    <xf numFmtId="37" fontId="89" fillId="8" borderId="2" xfId="6" quotePrefix="1" applyNumberFormat="1" applyFont="1" applyFill="1" applyBorder="1" applyAlignment="1">
      <alignment horizontal="center" vertical="center"/>
    </xf>
    <xf numFmtId="0" fontId="90" fillId="0" borderId="38" xfId="0" applyFont="1" applyBorder="1" applyAlignment="1">
      <alignment horizontal="left" vertical="center"/>
    </xf>
    <xf numFmtId="3" fontId="90" fillId="0" borderId="35" xfId="0" applyNumberFormat="1" applyFont="1" applyBorder="1" applyAlignment="1">
      <alignment horizontal="center" vertical="center"/>
    </xf>
    <xf numFmtId="37" fontId="90" fillId="0" borderId="35" xfId="0" applyNumberFormat="1" applyFont="1" applyBorder="1" applyAlignment="1">
      <alignment horizontal="center" vertical="center"/>
    </xf>
    <xf numFmtId="3" fontId="90" fillId="8" borderId="35" xfId="0" applyNumberFormat="1" applyFont="1" applyFill="1" applyBorder="1" applyAlignment="1">
      <alignment horizontal="center" vertical="center"/>
    </xf>
    <xf numFmtId="37" fontId="90" fillId="8" borderId="35" xfId="0" applyNumberFormat="1" applyFont="1" applyFill="1" applyBorder="1" applyAlignment="1">
      <alignment horizontal="center" vertical="center"/>
    </xf>
    <xf numFmtId="0" fontId="90" fillId="0" borderId="38" xfId="0" applyFont="1" applyBorder="1" applyAlignment="1">
      <alignment horizontal="left" vertical="center" wrapText="1"/>
    </xf>
    <xf numFmtId="3" fontId="90" fillId="5" borderId="35" xfId="0" applyNumberFormat="1" applyFont="1" applyFill="1" applyBorder="1" applyAlignment="1">
      <alignment horizontal="center" vertical="center"/>
    </xf>
    <xf numFmtId="37" fontId="90" fillId="5" borderId="35" xfId="0" applyNumberFormat="1" applyFont="1" applyFill="1" applyBorder="1" applyAlignment="1">
      <alignment horizontal="center" vertical="center"/>
    </xf>
    <xf numFmtId="0" fontId="90" fillId="0" borderId="38" xfId="0" applyFont="1" applyBorder="1" applyAlignment="1">
      <alignment vertical="center"/>
    </xf>
    <xf numFmtId="0" fontId="57" fillId="0" borderId="8" xfId="0" applyFont="1" applyBorder="1" applyAlignment="1">
      <alignment vertical="center"/>
    </xf>
    <xf numFmtId="37" fontId="57" fillId="0" borderId="1" xfId="6" applyNumberFormat="1" applyFont="1" applyBorder="1" applyAlignment="1">
      <alignment horizontal="center" vertical="center"/>
    </xf>
    <xf numFmtId="0" fontId="57" fillId="0" borderId="3" xfId="0" applyFont="1" applyBorder="1" applyAlignment="1">
      <alignment horizontal="left" vertical="center" wrapText="1"/>
    </xf>
    <xf numFmtId="0" fontId="57" fillId="0" borderId="3" xfId="0" applyFont="1" applyBorder="1" applyAlignment="1">
      <alignment horizontal="left" vertical="top"/>
    </xf>
    <xf numFmtId="0" fontId="34" fillId="0" borderId="8" xfId="0" applyFont="1" applyBorder="1" applyAlignment="1">
      <alignment horizontal="centerContinuous" vertical="center" wrapText="1"/>
    </xf>
    <xf numFmtId="0" fontId="34" fillId="0" borderId="1" xfId="0" applyFont="1" applyBorder="1" applyAlignment="1">
      <alignment horizontal="center" vertical="center" wrapText="1"/>
    </xf>
    <xf numFmtId="0" fontId="6" fillId="0" borderId="4" xfId="60" applyFont="1" applyBorder="1" applyAlignment="1">
      <alignment horizontal="center" vertical="center"/>
    </xf>
    <xf numFmtId="0" fontId="6" fillId="0" borderId="2" xfId="60" applyFont="1" applyBorder="1" applyAlignment="1">
      <alignment horizontal="center" vertical="center"/>
    </xf>
    <xf numFmtId="0" fontId="6" fillId="0" borderId="5" xfId="60" applyFont="1" applyBorder="1" applyAlignment="1">
      <alignment horizontal="center" vertical="center" wrapText="1"/>
    </xf>
    <xf numFmtId="191" fontId="91" fillId="9" borderId="1" xfId="12" applyNumberFormat="1" applyFont="1" applyFill="1" applyBorder="1" applyAlignment="1">
      <alignment vertical="center" wrapText="1"/>
    </xf>
    <xf numFmtId="0" fontId="6" fillId="0" borderId="3" xfId="60" applyFont="1" applyBorder="1" applyAlignment="1">
      <alignment vertical="center"/>
    </xf>
    <xf numFmtId="2" fontId="6" fillId="0" borderId="2" xfId="60" applyNumberFormat="1" applyFont="1" applyBorder="1" applyAlignment="1">
      <alignment vertical="center"/>
    </xf>
    <xf numFmtId="0" fontId="6" fillId="0" borderId="2" xfId="60" quotePrefix="1" applyFont="1" applyBorder="1" applyAlignment="1">
      <alignment vertical="center"/>
    </xf>
    <xf numFmtId="0" fontId="6" fillId="0" borderId="10" xfId="60" applyFont="1" applyBorder="1" applyAlignment="1">
      <alignment horizontal="center" vertical="center"/>
    </xf>
    <xf numFmtId="0" fontId="9" fillId="0" borderId="10" xfId="60" applyFont="1" applyBorder="1" applyAlignment="1">
      <alignment vertical="center"/>
    </xf>
    <xf numFmtId="0" fontId="6" fillId="0" borderId="5" xfId="60" applyFont="1" applyBorder="1" applyAlignment="1">
      <alignment horizontal="centerContinuous" vertical="center" wrapText="1"/>
    </xf>
    <xf numFmtId="173" fontId="6" fillId="0" borderId="5" xfId="60" applyNumberFormat="1" applyFont="1" applyBorder="1" applyAlignment="1">
      <alignment vertical="center"/>
    </xf>
    <xf numFmtId="0" fontId="6" fillId="0" borderId="9" xfId="60" applyFont="1" applyBorder="1" applyAlignment="1">
      <alignment vertical="center"/>
    </xf>
    <xf numFmtId="0" fontId="61" fillId="0" borderId="0" xfId="60" applyFont="1"/>
    <xf numFmtId="0" fontId="28" fillId="0" borderId="0" xfId="60" applyFont="1"/>
    <xf numFmtId="173" fontId="6" fillId="4" borderId="4" xfId="60" applyNumberFormat="1" applyFont="1" applyFill="1" applyBorder="1" applyAlignment="1">
      <alignment vertical="center"/>
    </xf>
    <xf numFmtId="0" fontId="3" fillId="0" borderId="0" xfId="60" applyFont="1" applyAlignment="1">
      <alignment vertical="center"/>
    </xf>
    <xf numFmtId="0" fontId="67" fillId="0" borderId="0" xfId="60" applyFont="1"/>
    <xf numFmtId="0" fontId="67" fillId="0" borderId="0" xfId="60" applyFont="1" applyAlignment="1">
      <alignment horizontal="center"/>
    </xf>
    <xf numFmtId="173" fontId="9" fillId="4" borderId="21" xfId="60" applyNumberFormat="1" applyFont="1" applyFill="1" applyBorder="1" applyAlignment="1">
      <alignment vertical="center"/>
    </xf>
    <xf numFmtId="0" fontId="9" fillId="4" borderId="8" xfId="60" applyFont="1" applyFill="1" applyBorder="1" applyAlignment="1">
      <alignment vertical="center"/>
    </xf>
    <xf numFmtId="0" fontId="92" fillId="10" borderId="1" xfId="60" applyFont="1" applyFill="1" applyBorder="1" applyAlignment="1">
      <alignment horizontal="center" vertical="center" wrapText="1"/>
    </xf>
    <xf numFmtId="0" fontId="92" fillId="10" borderId="8" xfId="60" applyFont="1" applyFill="1" applyBorder="1" applyAlignment="1">
      <alignment vertical="center" wrapText="1"/>
    </xf>
    <xf numFmtId="0" fontId="92" fillId="10" borderId="14" xfId="60" applyFont="1" applyFill="1" applyBorder="1" applyAlignment="1">
      <alignment vertical="center" wrapText="1"/>
    </xf>
    <xf numFmtId="0" fontId="92" fillId="10" borderId="13" xfId="60" applyFont="1" applyFill="1" applyBorder="1" applyAlignment="1">
      <alignment vertical="center" wrapText="1"/>
    </xf>
    <xf numFmtId="9" fontId="91" fillId="9" borderId="1" xfId="65" applyFont="1" applyFill="1" applyBorder="1" applyAlignment="1">
      <alignment vertical="center"/>
    </xf>
    <xf numFmtId="0" fontId="91" fillId="0" borderId="0" xfId="60" applyFont="1"/>
    <xf numFmtId="0" fontId="92" fillId="0" borderId="0" xfId="60" applyFont="1"/>
    <xf numFmtId="0" fontId="67" fillId="0" borderId="0" xfId="60" applyFont="1" applyAlignment="1"/>
    <xf numFmtId="191" fontId="92" fillId="10" borderId="8" xfId="12" applyNumberFormat="1" applyFont="1" applyFill="1" applyBorder="1" applyAlignment="1">
      <alignment vertical="center" wrapText="1"/>
    </xf>
    <xf numFmtId="191" fontId="92" fillId="10" borderId="14" xfId="12" applyNumberFormat="1" applyFont="1" applyFill="1" applyBorder="1" applyAlignment="1">
      <alignment vertical="center" wrapText="1"/>
    </xf>
    <xf numFmtId="191" fontId="92" fillId="10" borderId="13" xfId="12" applyNumberFormat="1" applyFont="1" applyFill="1" applyBorder="1" applyAlignment="1">
      <alignment vertical="center" wrapText="1"/>
    </xf>
    <xf numFmtId="191" fontId="91" fillId="0" borderId="1" xfId="12" applyNumberFormat="1" applyFont="1" applyBorder="1" applyAlignment="1">
      <alignment vertical="center"/>
    </xf>
    <xf numFmtId="191" fontId="92" fillId="10" borderId="8" xfId="12" applyNumberFormat="1" applyFont="1" applyFill="1" applyBorder="1" applyAlignment="1">
      <alignment vertical="center"/>
    </xf>
    <xf numFmtId="191" fontId="92" fillId="10" borderId="14" xfId="12" applyNumberFormat="1" applyFont="1" applyFill="1" applyBorder="1" applyAlignment="1">
      <alignment vertical="center"/>
    </xf>
    <xf numFmtId="191" fontId="92" fillId="10" borderId="13" xfId="12" applyNumberFormat="1" applyFont="1" applyFill="1" applyBorder="1" applyAlignment="1">
      <alignment vertical="center"/>
    </xf>
    <xf numFmtId="192" fontId="6" fillId="0" borderId="2" xfId="33" applyNumberFormat="1" applyFont="1" applyBorder="1" applyAlignment="1">
      <alignment vertical="center"/>
    </xf>
    <xf numFmtId="192" fontId="6" fillId="0" borderId="5" xfId="33" applyNumberFormat="1" applyFont="1" applyBorder="1" applyAlignment="1">
      <alignment vertical="center"/>
    </xf>
    <xf numFmtId="192" fontId="6" fillId="0" borderId="8" xfId="33" applyNumberFormat="1" applyFont="1" applyBorder="1" applyAlignment="1">
      <alignment vertical="center"/>
    </xf>
    <xf numFmtId="192" fontId="9" fillId="0" borderId="22" xfId="60" applyNumberFormat="1" applyFont="1" applyBorder="1" applyAlignment="1">
      <alignment vertical="center"/>
    </xf>
    <xf numFmtId="0" fontId="6" fillId="0" borderId="1" xfId="0" quotePrefix="1" applyFont="1" applyBorder="1" applyAlignment="1">
      <alignment horizontal="center" vertical="center" wrapText="1"/>
    </xf>
    <xf numFmtId="2" fontId="9" fillId="0" borderId="13" xfId="3" applyNumberFormat="1" applyFont="1" applyBorder="1" applyAlignment="1">
      <alignment vertical="center"/>
    </xf>
    <xf numFmtId="177" fontId="6" fillId="0" borderId="2" xfId="6" applyNumberFormat="1" applyFont="1" applyBorder="1" applyAlignment="1">
      <alignment horizontal="center" wrapText="1"/>
    </xf>
    <xf numFmtId="2" fontId="9" fillId="0" borderId="1" xfId="6" applyNumberFormat="1" applyFont="1" applyBorder="1" applyAlignment="1">
      <alignment horizontal="center" wrapText="1"/>
    </xf>
    <xf numFmtId="177" fontId="9" fillId="0" borderId="1" xfId="4" applyNumberFormat="1" applyFont="1" applyBorder="1" applyAlignment="1">
      <alignment horizontal="center" vertical="center"/>
    </xf>
    <xf numFmtId="37" fontId="9" fillId="4" borderId="8" xfId="4" applyNumberFormat="1" applyFont="1" applyFill="1" applyBorder="1" applyAlignment="1">
      <alignment horizontal="center" vertical="center"/>
    </xf>
    <xf numFmtId="37" fontId="9" fillId="4" borderId="13" xfId="4" applyNumberFormat="1" applyFont="1" applyFill="1" applyBorder="1" applyAlignment="1">
      <alignment horizontal="center" vertical="center"/>
    </xf>
    <xf numFmtId="37" fontId="76" fillId="0" borderId="13" xfId="4" applyNumberFormat="1" applyFont="1" applyBorder="1" applyAlignment="1">
      <alignment horizontal="center" vertical="center"/>
    </xf>
    <xf numFmtId="37" fontId="72" fillId="0" borderId="0" xfId="4" applyNumberFormat="1" applyFont="1" applyBorder="1" applyAlignment="1">
      <alignment horizontal="center" vertical="center"/>
    </xf>
    <xf numFmtId="37" fontId="72" fillId="0" borderId="3" xfId="4" applyNumberFormat="1" applyFont="1" applyBorder="1" applyAlignment="1">
      <alignment horizontal="center" vertical="center"/>
    </xf>
    <xf numFmtId="173" fontId="72" fillId="0" borderId="4" xfId="6" applyNumberFormat="1" applyFont="1" applyBorder="1" applyAlignment="1">
      <alignment horizontal="center" vertical="center"/>
    </xf>
    <xf numFmtId="173" fontId="72" fillId="0" borderId="2" xfId="6" applyNumberFormat="1" applyFont="1" applyBorder="1" applyAlignment="1">
      <alignment horizontal="center" vertical="center"/>
    </xf>
    <xf numFmtId="3" fontId="76" fillId="0" borderId="1" xfId="4" applyNumberFormat="1" applyFont="1" applyBorder="1" applyAlignment="1">
      <alignment horizontal="center" vertical="center"/>
    </xf>
    <xf numFmtId="173" fontId="76" fillId="0" borderId="1" xfId="4" applyNumberFormat="1" applyFont="1" applyBorder="1" applyAlignment="1">
      <alignment horizontal="center" vertical="center"/>
    </xf>
    <xf numFmtId="173" fontId="76" fillId="0" borderId="1" xfId="6" applyNumberFormat="1" applyFont="1" applyBorder="1" applyAlignment="1">
      <alignment horizontal="center" vertical="center"/>
    </xf>
    <xf numFmtId="173" fontId="76" fillId="0" borderId="1" xfId="0" applyNumberFormat="1" applyFont="1" applyBorder="1" applyAlignment="1">
      <alignment horizontal="center" vertical="center"/>
    </xf>
    <xf numFmtId="173" fontId="72" fillId="0" borderId="0" xfId="0" applyNumberFormat="1" applyFont="1" applyBorder="1" applyAlignment="1">
      <alignment horizontal="center" vertical="center"/>
    </xf>
    <xf numFmtId="3" fontId="72" fillId="0" borderId="4" xfId="6" applyNumberFormat="1" applyFont="1" applyBorder="1" applyAlignment="1">
      <alignment horizontal="center" vertical="center"/>
    </xf>
    <xf numFmtId="173" fontId="72" fillId="0" borderId="4" xfId="33" applyNumberFormat="1" applyFont="1" applyBorder="1" applyAlignment="1">
      <alignment horizontal="center" vertical="center"/>
    </xf>
    <xf numFmtId="3" fontId="72" fillId="0" borderId="4" xfId="33" applyNumberFormat="1" applyFont="1" applyBorder="1" applyAlignment="1">
      <alignment horizontal="center" vertical="center"/>
    </xf>
    <xf numFmtId="3" fontId="72" fillId="0" borderId="2" xfId="6" applyNumberFormat="1" applyFont="1" applyBorder="1" applyAlignment="1">
      <alignment horizontal="center" vertical="center"/>
    </xf>
    <xf numFmtId="173" fontId="72" fillId="0" borderId="2" xfId="33" applyNumberFormat="1" applyFont="1" applyBorder="1" applyAlignment="1">
      <alignment horizontal="center" vertical="center"/>
    </xf>
    <xf numFmtId="3" fontId="72" fillId="0" borderId="2" xfId="33" applyNumberFormat="1" applyFont="1" applyBorder="1" applyAlignment="1">
      <alignment horizontal="center" vertical="center"/>
    </xf>
    <xf numFmtId="3" fontId="76" fillId="0" borderId="1" xfId="6" applyNumberFormat="1" applyFont="1" applyBorder="1" applyAlignment="1">
      <alignment horizontal="center" vertical="center"/>
    </xf>
    <xf numFmtId="173" fontId="76" fillId="0" borderId="1" xfId="33" applyNumberFormat="1" applyFont="1" applyBorder="1" applyAlignment="1">
      <alignment horizontal="center" vertical="center"/>
    </xf>
    <xf numFmtId="3" fontId="76" fillId="0" borderId="1" xfId="33" applyNumberFormat="1" applyFont="1" applyBorder="1" applyAlignment="1">
      <alignment horizontal="center" vertical="center"/>
    </xf>
    <xf numFmtId="173" fontId="72" fillId="0" borderId="5" xfId="0" applyNumberFormat="1" applyFont="1" applyBorder="1" applyAlignment="1">
      <alignment horizontal="center" vertical="center"/>
    </xf>
    <xf numFmtId="3" fontId="72" fillId="0" borderId="5" xfId="6" applyNumberFormat="1" applyFont="1" applyBorder="1" applyAlignment="1">
      <alignment horizontal="center" vertical="center"/>
    </xf>
    <xf numFmtId="173" fontId="72" fillId="0" borderId="5" xfId="33" applyNumberFormat="1" applyFont="1" applyBorder="1" applyAlignment="1">
      <alignment horizontal="center" vertical="center"/>
    </xf>
    <xf numFmtId="3" fontId="72" fillId="0" borderId="5" xfId="33" applyNumberFormat="1" applyFont="1" applyBorder="1" applyAlignment="1">
      <alignment horizontal="center" vertical="center"/>
    </xf>
    <xf numFmtId="173" fontId="76" fillId="0" borderId="13" xfId="0" applyNumberFormat="1" applyFont="1" applyBorder="1" applyAlignment="1">
      <alignment horizontal="center" vertical="center"/>
    </xf>
    <xf numFmtId="37" fontId="72" fillId="0" borderId="2" xfId="12" applyNumberFormat="1" applyFont="1" applyBorder="1" applyAlignment="1">
      <alignment horizontal="center" vertical="center"/>
    </xf>
    <xf numFmtId="173" fontId="72" fillId="0" borderId="2" xfId="12" applyNumberFormat="1" applyFont="1" applyBorder="1" applyAlignment="1">
      <alignment horizontal="center" vertical="center"/>
    </xf>
    <xf numFmtId="37" fontId="76" fillId="0" borderId="1" xfId="12" applyNumberFormat="1" applyFont="1" applyBorder="1" applyAlignment="1">
      <alignment horizontal="center" vertical="center"/>
    </xf>
    <xf numFmtId="173" fontId="76" fillId="0" borderId="1" xfId="12" applyNumberFormat="1" applyFont="1" applyBorder="1" applyAlignment="1">
      <alignment horizontal="center" vertical="center"/>
    </xf>
    <xf numFmtId="177" fontId="72" fillId="0" borderId="2" xfId="3" applyNumberFormat="1" applyFont="1" applyBorder="1" applyAlignment="1">
      <alignment horizontal="center" vertical="center"/>
    </xf>
    <xf numFmtId="177" fontId="76" fillId="0" borderId="1" xfId="3" applyNumberFormat="1" applyFont="1" applyBorder="1" applyAlignment="1">
      <alignment horizontal="center" vertical="center"/>
    </xf>
    <xf numFmtId="3" fontId="72" fillId="0" borderId="2" xfId="12" applyNumberFormat="1" applyFont="1" applyBorder="1" applyAlignment="1">
      <alignment horizontal="center" vertical="center"/>
    </xf>
    <xf numFmtId="173" fontId="72" fillId="0" borderId="10" xfId="12" applyNumberFormat="1" applyFont="1" applyBorder="1" applyAlignment="1">
      <alignment horizontal="center" vertical="center"/>
    </xf>
    <xf numFmtId="3" fontId="76" fillId="0" borderId="1" xfId="12" applyNumberFormat="1" applyFont="1" applyBorder="1" applyAlignment="1">
      <alignment horizontal="center" vertical="center"/>
    </xf>
    <xf numFmtId="173" fontId="76" fillId="0" borderId="13" xfId="12" applyNumberFormat="1" applyFont="1" applyBorder="1" applyAlignment="1">
      <alignment horizontal="center" vertical="center"/>
    </xf>
    <xf numFmtId="173" fontId="6" fillId="0" borderId="2" xfId="60" applyNumberFormat="1" applyFont="1" applyBorder="1" applyAlignment="1">
      <alignment horizontal="center" vertical="center"/>
    </xf>
    <xf numFmtId="3" fontId="9" fillId="0" borderId="13" xfId="6" applyNumberFormat="1" applyFont="1" applyBorder="1" applyAlignment="1">
      <alignment horizontal="center" vertical="center"/>
    </xf>
    <xf numFmtId="173" fontId="9" fillId="0" borderId="1" xfId="60" applyNumberFormat="1" applyFont="1" applyBorder="1" applyAlignment="1">
      <alignment horizontal="center" vertical="center"/>
    </xf>
    <xf numFmtId="173" fontId="9" fillId="0" borderId="5" xfId="0" applyNumberFormat="1" applyFont="1" applyBorder="1" applyAlignment="1">
      <alignment horizontal="center"/>
    </xf>
    <xf numFmtId="37" fontId="9" fillId="0" borderId="13" xfId="4" applyNumberFormat="1" applyFont="1" applyBorder="1" applyAlignment="1">
      <alignment horizontal="center" vertical="center"/>
    </xf>
    <xf numFmtId="37" fontId="9" fillId="5" borderId="13" xfId="4" applyNumberFormat="1" applyFont="1" applyFill="1" applyBorder="1" applyAlignment="1">
      <alignment horizontal="center" vertical="center"/>
    </xf>
    <xf numFmtId="173" fontId="9" fillId="0" borderId="4" xfId="4" applyNumberFormat="1" applyFont="1" applyBorder="1" applyAlignment="1">
      <alignment horizontal="center" vertical="center"/>
    </xf>
    <xf numFmtId="173" fontId="9" fillId="5" borderId="10" xfId="4" applyNumberFormat="1" applyFont="1" applyFill="1" applyBorder="1" applyAlignment="1">
      <alignment horizontal="center" vertical="center"/>
    </xf>
    <xf numFmtId="176" fontId="9" fillId="0" borderId="1" xfId="3" applyNumberFormat="1" applyFont="1" applyBorder="1" applyAlignment="1">
      <alignment vertical="center"/>
    </xf>
    <xf numFmtId="37" fontId="9" fillId="5" borderId="13" xfId="6" applyNumberFormat="1" applyFont="1" applyFill="1" applyBorder="1" applyAlignment="1">
      <alignment horizontal="center" vertical="center"/>
    </xf>
    <xf numFmtId="37" fontId="9" fillId="0" borderId="13" xfId="6" applyNumberFormat="1" applyFont="1" applyBorder="1" applyAlignment="1">
      <alignment horizontal="center" vertical="center"/>
    </xf>
    <xf numFmtId="37" fontId="9" fillId="5" borderId="15" xfId="6" applyNumberFormat="1" applyFont="1" applyFill="1" applyBorder="1" applyAlignment="1">
      <alignment horizontal="center" vertical="center"/>
    </xf>
    <xf numFmtId="173" fontId="9" fillId="0" borderId="5" xfId="4" applyNumberFormat="1" applyFont="1" applyBorder="1" applyAlignment="1">
      <alignment horizontal="center" vertical="center"/>
    </xf>
    <xf numFmtId="173" fontId="9" fillId="0" borderId="1" xfId="4" applyNumberFormat="1" applyFont="1" applyBorder="1" applyAlignment="1">
      <alignment horizontal="center" vertical="center"/>
    </xf>
    <xf numFmtId="173" fontId="9" fillId="5" borderId="1" xfId="4" applyNumberFormat="1" applyFont="1" applyFill="1" applyBorder="1" applyAlignment="1">
      <alignment horizontal="center" vertical="center"/>
    </xf>
    <xf numFmtId="173" fontId="9" fillId="5" borderId="8" xfId="4" applyNumberFormat="1" applyFont="1" applyFill="1" applyBorder="1" applyAlignment="1">
      <alignment horizontal="center" vertical="center"/>
    </xf>
    <xf numFmtId="173" fontId="9" fillId="0" borderId="14" xfId="6" quotePrefix="1" applyNumberFormat="1" applyFont="1" applyBorder="1" applyAlignment="1">
      <alignment horizontal="center" vertical="center"/>
    </xf>
    <xf numFmtId="173" fontId="9" fillId="0" borderId="19" xfId="4" applyNumberFormat="1" applyFont="1" applyBorder="1" applyAlignment="1">
      <alignment horizontal="center" vertical="center"/>
    </xf>
    <xf numFmtId="37" fontId="6" fillId="0" borderId="7" xfId="6" applyNumberFormat="1" applyFont="1" applyBorder="1" applyAlignment="1">
      <alignment horizontal="center" vertical="center"/>
    </xf>
    <xf numFmtId="37" fontId="6" fillId="0" borderId="18" xfId="6" applyNumberFormat="1" applyFont="1" applyBorder="1" applyAlignment="1">
      <alignment horizontal="center" vertical="center"/>
    </xf>
    <xf numFmtId="37" fontId="6" fillId="0" borderId="3" xfId="6" applyNumberFormat="1" applyFont="1" applyBorder="1" applyAlignment="1">
      <alignment horizontal="center" vertical="center"/>
    </xf>
    <xf numFmtId="37" fontId="6" fillId="0" borderId="10" xfId="6" applyNumberFormat="1" applyFont="1" applyBorder="1" applyAlignment="1">
      <alignment horizontal="center" vertical="center"/>
    </xf>
    <xf numFmtId="37" fontId="76" fillId="0" borderId="21" xfId="3" applyNumberFormat="1" applyFont="1" applyBorder="1" applyAlignment="1">
      <alignment horizontal="center" vertical="center"/>
    </xf>
    <xf numFmtId="3" fontId="76" fillId="0" borderId="21" xfId="0" applyNumberFormat="1" applyFont="1" applyBorder="1"/>
    <xf numFmtId="173" fontId="72" fillId="0" borderId="2" xfId="0" applyNumberFormat="1" applyFont="1" applyBorder="1" applyAlignment="1">
      <alignment horizontal="center"/>
    </xf>
    <xf numFmtId="173" fontId="76" fillId="0" borderId="21" xfId="0" applyNumberFormat="1" applyFont="1" applyBorder="1" applyAlignment="1">
      <alignment horizontal="center"/>
    </xf>
    <xf numFmtId="3" fontId="76" fillId="0" borderId="21" xfId="0" applyNumberFormat="1" applyFont="1" applyBorder="1" applyAlignment="1">
      <alignment horizontal="center"/>
    </xf>
    <xf numFmtId="3" fontId="9" fillId="0" borderId="13" xfId="0" applyNumberFormat="1" applyFont="1" applyBorder="1" applyAlignment="1">
      <alignment horizontal="center" vertical="center"/>
    </xf>
    <xf numFmtId="37" fontId="9" fillId="0" borderId="24" xfId="0" applyNumberFormat="1" applyFont="1" applyBorder="1" applyAlignment="1">
      <alignment horizontal="center" vertical="center"/>
    </xf>
    <xf numFmtId="177" fontId="9" fillId="0" borderId="20" xfId="0" applyNumberFormat="1" applyFont="1" applyBorder="1" applyAlignment="1">
      <alignment horizontal="center" vertical="center"/>
    </xf>
    <xf numFmtId="177" fontId="6" fillId="0" borderId="2" xfId="3" applyNumberFormat="1" applyFont="1" applyBorder="1" applyAlignment="1">
      <alignment horizontal="center" vertical="center"/>
    </xf>
    <xf numFmtId="177" fontId="9" fillId="0" borderId="21" xfId="3" applyNumberFormat="1" applyFont="1" applyBorder="1" applyAlignment="1">
      <alignment horizontal="center" vertical="center"/>
    </xf>
    <xf numFmtId="177" fontId="9" fillId="0" borderId="1" xfId="6" applyNumberFormat="1" applyFont="1" applyBorder="1" applyAlignment="1">
      <alignment horizontal="center" vertical="center"/>
    </xf>
    <xf numFmtId="177" fontId="9" fillId="0" borderId="21" xfId="6" applyNumberFormat="1" applyFont="1" applyBorder="1" applyAlignment="1">
      <alignment horizontal="center" vertical="center"/>
    </xf>
    <xf numFmtId="37" fontId="9" fillId="4" borderId="23" xfId="6" applyNumberFormat="1" applyFont="1" applyFill="1" applyBorder="1" applyAlignment="1">
      <alignment horizontal="center" vertical="center"/>
    </xf>
    <xf numFmtId="3" fontId="9" fillId="0" borderId="4" xfId="6" applyNumberFormat="1" applyFont="1" applyBorder="1" applyAlignment="1">
      <alignment horizontal="center" vertical="center"/>
    </xf>
    <xf numFmtId="3" fontId="9" fillId="0" borderId="4" xfId="12" applyNumberFormat="1" applyFont="1" applyBorder="1" applyAlignment="1">
      <alignment horizontal="center" vertical="center"/>
    </xf>
    <xf numFmtId="37" fontId="9" fillId="0" borderId="22" xfId="6" applyNumberFormat="1" applyFont="1" applyBorder="1" applyAlignment="1">
      <alignment horizontal="center" vertical="center"/>
    </xf>
    <xf numFmtId="176" fontId="9" fillId="0" borderId="23" xfId="12" applyNumberFormat="1" applyFont="1" applyBorder="1" applyAlignment="1">
      <alignment horizontal="center" vertical="center"/>
    </xf>
    <xf numFmtId="176" fontId="9" fillId="0" borderId="22" xfId="12" applyNumberFormat="1" applyFont="1" applyBorder="1" applyAlignment="1">
      <alignment horizontal="center" vertical="center"/>
    </xf>
    <xf numFmtId="173" fontId="9" fillId="4" borderId="21" xfId="12" applyNumberFormat="1" applyFont="1" applyFill="1" applyBorder="1" applyAlignment="1">
      <alignment horizontal="center" vertical="center"/>
    </xf>
    <xf numFmtId="173" fontId="9" fillId="0" borderId="21" xfId="6" quotePrefix="1" applyNumberFormat="1" applyFont="1" applyBorder="1" applyAlignment="1">
      <alignment horizontal="center" vertical="center"/>
    </xf>
    <xf numFmtId="0" fontId="9" fillId="4" borderId="23" xfId="6" quotePrefix="1" applyNumberFormat="1" applyFont="1" applyFill="1" applyBorder="1" applyAlignment="1">
      <alignment horizontal="center" vertical="center"/>
    </xf>
    <xf numFmtId="37" fontId="9" fillId="4" borderId="24" xfId="6" applyNumberFormat="1" applyFont="1" applyFill="1" applyBorder="1" applyAlignment="1">
      <alignment horizontal="center" vertical="center"/>
    </xf>
    <xf numFmtId="37" fontId="6" fillId="0" borderId="4" xfId="5" applyNumberFormat="1" applyFont="1" applyBorder="1" applyAlignment="1">
      <alignment horizontal="center" vertical="center"/>
    </xf>
    <xf numFmtId="37" fontId="6" fillId="0" borderId="2" xfId="5" applyNumberFormat="1" applyFont="1" applyBorder="1" applyAlignment="1">
      <alignment horizontal="center" vertical="center"/>
    </xf>
    <xf numFmtId="37" fontId="9" fillId="0" borderId="1" xfId="5" applyNumberFormat="1" applyFont="1" applyBorder="1" applyAlignment="1">
      <alignment horizontal="center" vertical="center"/>
    </xf>
    <xf numFmtId="178" fontId="6" fillId="0" borderId="4" xfId="12" applyNumberFormat="1" applyFont="1" applyBorder="1" applyAlignment="1">
      <alignment horizontal="center" vertical="center"/>
    </xf>
    <xf numFmtId="178" fontId="6" fillId="0" borderId="2" xfId="12" applyNumberFormat="1" applyFont="1" applyBorder="1" applyAlignment="1">
      <alignment horizontal="center" vertical="center"/>
    </xf>
    <xf numFmtId="178" fontId="9" fillId="0" borderId="1" xfId="12" applyNumberFormat="1" applyFont="1" applyBorder="1" applyAlignment="1">
      <alignment horizontal="center" vertical="center"/>
    </xf>
    <xf numFmtId="0" fontId="78" fillId="0" borderId="35" xfId="0" applyFont="1" applyFill="1" applyBorder="1" applyAlignment="1">
      <alignment horizontal="center" vertical="center"/>
    </xf>
    <xf numFmtId="0" fontId="6" fillId="0" borderId="28" xfId="0" applyFont="1" applyBorder="1" applyAlignment="1">
      <alignment horizontal="centerContinuous" vertical="center"/>
    </xf>
    <xf numFmtId="0" fontId="72" fillId="0" borderId="1" xfId="0" applyFont="1" applyBorder="1" applyAlignment="1">
      <alignment horizontal="left" vertical="center"/>
    </xf>
    <xf numFmtId="0" fontId="72" fillId="0" borderId="2" xfId="0" applyFont="1" applyBorder="1" applyAlignment="1">
      <alignment horizontal="center" vertical="center"/>
    </xf>
    <xf numFmtId="173" fontId="57" fillId="4" borderId="0" xfId="60" applyNumberFormat="1" applyFont="1" applyFill="1" applyAlignment="1">
      <alignment horizontal="right" vertical="top"/>
    </xf>
    <xf numFmtId="173" fontId="57" fillId="4" borderId="0" xfId="60" applyNumberFormat="1" applyFont="1" applyFill="1" applyAlignment="1">
      <alignment vertical="top"/>
    </xf>
    <xf numFmtId="173" fontId="57" fillId="0" borderId="0" xfId="60" applyNumberFormat="1" applyFont="1" applyAlignment="1">
      <alignment horizontal="right" vertical="top"/>
    </xf>
    <xf numFmtId="173" fontId="57" fillId="4" borderId="2" xfId="60" applyNumberFormat="1" applyFont="1" applyFill="1" applyBorder="1" applyAlignment="1">
      <alignment horizontal="right" vertical="top"/>
    </xf>
    <xf numFmtId="0" fontId="5" fillId="0" borderId="0" xfId="60" applyFont="1" applyAlignment="1">
      <alignment horizontal="right" vertical="top"/>
    </xf>
    <xf numFmtId="0" fontId="53" fillId="0" borderId="1" xfId="60" applyFont="1" applyBorder="1" applyAlignment="1">
      <alignment horizontal="center" vertical="top"/>
    </xf>
    <xf numFmtId="0" fontId="57" fillId="0" borderId="4" xfId="60" applyFont="1" applyBorder="1" applyAlignment="1">
      <alignment horizontal="right" vertical="top"/>
    </xf>
    <xf numFmtId="39" fontId="57" fillId="0" borderId="2" xfId="60" applyNumberFormat="1" applyFont="1" applyBorder="1" applyAlignment="1">
      <alignment horizontal="right" vertical="top"/>
    </xf>
    <xf numFmtId="178" fontId="57" fillId="0" borderId="2" xfId="60" applyNumberFormat="1" applyFont="1" applyBorder="1" applyAlignment="1">
      <alignment horizontal="right" vertical="top"/>
    </xf>
    <xf numFmtId="178" fontId="57" fillId="4" borderId="2" xfId="60" applyNumberFormat="1" applyFont="1" applyFill="1" applyBorder="1" applyAlignment="1">
      <alignment vertical="top"/>
    </xf>
    <xf numFmtId="178" fontId="57" fillId="4" borderId="2" xfId="60" applyNumberFormat="1" applyFont="1" applyFill="1" applyBorder="1" applyAlignment="1">
      <alignment horizontal="right" vertical="top"/>
    </xf>
    <xf numFmtId="0" fontId="57" fillId="4" borderId="2" xfId="60" applyFont="1" applyFill="1" applyBorder="1" applyAlignment="1">
      <alignment vertical="top"/>
    </xf>
    <xf numFmtId="0" fontId="57" fillId="0" borderId="2" xfId="60" applyFont="1" applyBorder="1" applyAlignment="1">
      <alignment horizontal="right" vertical="top"/>
    </xf>
    <xf numFmtId="0" fontId="57" fillId="4" borderId="2" xfId="60" applyFont="1" applyFill="1" applyBorder="1" applyAlignment="1">
      <alignment horizontal="right" vertical="top"/>
    </xf>
    <xf numFmtId="37" fontId="57" fillId="0" borderId="2" xfId="60" applyNumberFormat="1" applyFont="1" applyBorder="1" applyAlignment="1">
      <alignment vertical="top"/>
    </xf>
    <xf numFmtId="173" fontId="57" fillId="0" borderId="2" xfId="60" applyNumberFormat="1" applyFont="1" applyBorder="1" applyAlignment="1">
      <alignment vertical="top"/>
    </xf>
    <xf numFmtId="169" fontId="57" fillId="4" borderId="2" xfId="60" applyNumberFormat="1" applyFont="1" applyFill="1" applyBorder="1" applyAlignment="1">
      <alignment horizontal="right" vertical="top"/>
    </xf>
    <xf numFmtId="37" fontId="57" fillId="4" borderId="2" xfId="60" applyNumberFormat="1" applyFont="1" applyFill="1" applyBorder="1" applyAlignment="1">
      <alignment horizontal="right" vertical="top"/>
    </xf>
    <xf numFmtId="0" fontId="57" fillId="0" borderId="5" xfId="60" applyFont="1" applyBorder="1" applyAlignment="1">
      <alignment horizontal="right" vertical="top"/>
    </xf>
    <xf numFmtId="39" fontId="57" fillId="4" borderId="2" xfId="60" applyNumberFormat="1" applyFont="1" applyFill="1" applyBorder="1" applyAlignment="1">
      <alignment vertical="top"/>
    </xf>
    <xf numFmtId="177" fontId="57" fillId="0" borderId="2" xfId="60" applyNumberFormat="1" applyFont="1" applyBorder="1" applyAlignment="1">
      <alignment vertical="top"/>
    </xf>
    <xf numFmtId="3" fontId="57" fillId="0" borderId="2" xfId="60" applyNumberFormat="1" applyFont="1" applyBorder="1" applyAlignment="1">
      <alignment vertical="top"/>
    </xf>
    <xf numFmtId="2" fontId="57" fillId="0" borderId="2" xfId="60" applyNumberFormat="1" applyFont="1" applyBorder="1" applyAlignment="1">
      <alignment horizontal="right" vertical="top"/>
    </xf>
    <xf numFmtId="1" fontId="57" fillId="4" borderId="2" xfId="60" applyNumberFormat="1" applyFont="1" applyFill="1" applyBorder="1" applyAlignment="1">
      <alignment horizontal="right" vertical="top"/>
    </xf>
    <xf numFmtId="173" fontId="57" fillId="4" borderId="2" xfId="60" applyNumberFormat="1" applyFont="1" applyFill="1" applyBorder="1" applyAlignment="1">
      <alignment vertical="top"/>
    </xf>
    <xf numFmtId="173" fontId="57" fillId="4" borderId="5" xfId="60" applyNumberFormat="1" applyFont="1" applyFill="1" applyBorder="1" applyAlignment="1">
      <alignment vertical="top"/>
    </xf>
    <xf numFmtId="0" fontId="5" fillId="0" borderId="17" xfId="60" applyFont="1" applyBorder="1" applyAlignment="1">
      <alignment horizontal="right" vertical="top"/>
    </xf>
    <xf numFmtId="0" fontId="57" fillId="0" borderId="2" xfId="60" applyFont="1" applyBorder="1" applyAlignment="1">
      <alignment vertical="top" wrapText="1"/>
    </xf>
    <xf numFmtId="0" fontId="57" fillId="0" borderId="2" xfId="60" applyFont="1" applyBorder="1" applyAlignment="1">
      <alignment horizontal="left" vertical="top" wrapText="1"/>
    </xf>
    <xf numFmtId="0" fontId="57" fillId="0" borderId="2" xfId="60" applyFont="1" applyBorder="1" applyAlignment="1">
      <alignment horizontal="left" vertical="top"/>
    </xf>
    <xf numFmtId="0" fontId="57" fillId="0" borderId="3" xfId="60" applyFont="1" applyBorder="1" applyAlignment="1">
      <alignment vertical="top"/>
    </xf>
    <xf numFmtId="0" fontId="57" fillId="0" borderId="5" xfId="60" applyFont="1" applyBorder="1" applyAlignment="1">
      <alignment vertical="top"/>
    </xf>
    <xf numFmtId="171" fontId="57" fillId="0" borderId="2" xfId="60" applyNumberFormat="1" applyFont="1" applyBorder="1" applyAlignment="1">
      <alignment vertical="top"/>
    </xf>
    <xf numFmtId="2" fontId="57" fillId="0" borderId="2" xfId="60" applyNumberFormat="1" applyFont="1" applyBorder="1" applyAlignment="1">
      <alignment vertical="top"/>
    </xf>
    <xf numFmtId="0" fontId="5" fillId="0" borderId="0" xfId="60" applyFont="1" applyAlignment="1">
      <alignment horizontal="center" vertical="top"/>
    </xf>
    <xf numFmtId="0" fontId="5" fillId="0" borderId="17" xfId="60" applyFont="1" applyBorder="1" applyAlignment="1">
      <alignment horizontal="center" vertical="top"/>
    </xf>
    <xf numFmtId="173" fontId="57" fillId="4" borderId="3" xfId="60" applyNumberFormat="1" applyFont="1" applyFill="1" applyBorder="1" applyAlignment="1">
      <alignment horizontal="right" vertical="top"/>
    </xf>
    <xf numFmtId="173" fontId="57" fillId="4" borderId="3" xfId="60" applyNumberFormat="1" applyFont="1" applyFill="1" applyBorder="1" applyAlignment="1">
      <alignment vertical="top"/>
    </xf>
    <xf numFmtId="171" fontId="57" fillId="0" borderId="3" xfId="60" applyNumberFormat="1" applyFont="1" applyBorder="1" applyAlignment="1">
      <alignment horizontal="right" vertical="top"/>
    </xf>
    <xf numFmtId="173" fontId="57" fillId="4" borderId="6" xfId="60" applyNumberFormat="1" applyFont="1" applyFill="1" applyBorder="1" applyAlignment="1">
      <alignment vertical="top"/>
    </xf>
    <xf numFmtId="173" fontId="57" fillId="0" borderId="3" xfId="60" applyNumberFormat="1" applyFont="1" applyBorder="1" applyAlignment="1">
      <alignment horizontal="right" vertical="top"/>
    </xf>
    <xf numFmtId="0" fontId="57" fillId="0" borderId="5" xfId="60" applyFont="1" applyBorder="1" applyAlignment="1">
      <alignment horizontal="left" vertical="center" wrapText="1"/>
    </xf>
    <xf numFmtId="0" fontId="57" fillId="0" borderId="3" xfId="60" applyFont="1" applyBorder="1" applyAlignment="1">
      <alignment horizontal="left" vertical="center"/>
    </xf>
    <xf numFmtId="0" fontId="90" fillId="0" borderId="4" xfId="60" applyFont="1" applyBorder="1" applyAlignment="1">
      <alignment horizontal="center" vertical="top"/>
    </xf>
    <xf numFmtId="0" fontId="93" fillId="0" borderId="2" xfId="55" applyFont="1" applyBorder="1" applyAlignment="1" applyProtection="1">
      <alignment horizontal="center" vertical="top"/>
    </xf>
    <xf numFmtId="0" fontId="90" fillId="0" borderId="2" xfId="60" applyFont="1" applyBorder="1" applyAlignment="1">
      <alignment horizontal="center" vertical="top"/>
    </xf>
    <xf numFmtId="0" fontId="90" fillId="0" borderId="2" xfId="55" applyFont="1" applyBorder="1" applyAlignment="1" applyProtection="1">
      <alignment horizontal="center" vertical="top"/>
    </xf>
    <xf numFmtId="0" fontId="93" fillId="0" borderId="5" xfId="55" applyFont="1" applyBorder="1" applyAlignment="1" applyProtection="1">
      <alignment horizontal="center" vertical="top"/>
    </xf>
    <xf numFmtId="195" fontId="57" fillId="0" borderId="2" xfId="60" applyNumberFormat="1" applyFont="1" applyBorder="1" applyAlignment="1">
      <alignment horizontal="right" vertical="top"/>
    </xf>
    <xf numFmtId="0" fontId="56" fillId="0" borderId="0" xfId="60" applyFont="1" applyAlignment="1">
      <alignment horizontal="center"/>
    </xf>
    <xf numFmtId="0" fontId="53" fillId="0" borderId="1" xfId="60" applyFont="1" applyBorder="1" applyAlignment="1">
      <alignment horizontal="center" vertical="center"/>
    </xf>
    <xf numFmtId="0" fontId="53" fillId="0" borderId="8" xfId="60" applyFont="1" applyBorder="1" applyAlignment="1">
      <alignment horizontal="center" vertical="center"/>
    </xf>
    <xf numFmtId="0" fontId="53" fillId="0" borderId="14" xfId="60" applyFont="1" applyBorder="1" applyAlignment="1">
      <alignment horizontal="center" vertical="center"/>
    </xf>
    <xf numFmtId="0" fontId="53" fillId="0" borderId="13" xfId="60" applyFont="1" applyBorder="1" applyAlignment="1">
      <alignment horizontal="center" vertical="center"/>
    </xf>
    <xf numFmtId="0" fontId="53" fillId="0" borderId="4" xfId="60" applyFont="1" applyBorder="1" applyAlignment="1">
      <alignment horizontal="center" vertical="top" wrapText="1"/>
    </xf>
    <xf numFmtId="0" fontId="53" fillId="0" borderId="5" xfId="6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85" fillId="0" borderId="0" xfId="0" applyFont="1" applyAlignment="1">
      <alignment horizontal="left" vertical="center" wrapText="1"/>
    </xf>
    <xf numFmtId="0" fontId="6" fillId="0" borderId="0" xfId="0" quotePrefix="1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35" fillId="0" borderId="0" xfId="0" applyFont="1" applyAlignment="1">
      <alignment horizontal="center" wrapText="1"/>
    </xf>
    <xf numFmtId="0" fontId="9" fillId="0" borderId="1" xfId="0" applyFont="1" applyBorder="1" applyAlignment="1">
      <alignment horizontal="left" vertical="center"/>
    </xf>
    <xf numFmtId="37" fontId="53" fillId="4" borderId="17" xfId="6" applyNumberFormat="1" applyFont="1" applyFill="1" applyBorder="1" applyAlignment="1">
      <alignment horizontal="center" vertical="center"/>
    </xf>
    <xf numFmtId="37" fontId="53" fillId="4" borderId="18" xfId="6" applyNumberFormat="1" applyFont="1" applyFill="1" applyBorder="1" applyAlignment="1">
      <alignment horizontal="center" vertical="center"/>
    </xf>
    <xf numFmtId="37" fontId="53" fillId="4" borderId="11" xfId="6" applyNumberFormat="1" applyFont="1" applyFill="1" applyBorder="1" applyAlignment="1">
      <alignment horizontal="center" vertical="center"/>
    </xf>
    <xf numFmtId="37" fontId="53" fillId="4" borderId="15" xfId="6" applyNumberFormat="1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57" fillId="0" borderId="4" xfId="0" applyFont="1" applyBorder="1" applyAlignment="1">
      <alignment horizontal="center" vertical="center"/>
    </xf>
    <xf numFmtId="0" fontId="57" fillId="0" borderId="2" xfId="0" applyFont="1" applyBorder="1" applyAlignment="1">
      <alignment horizontal="center" vertical="center"/>
    </xf>
    <xf numFmtId="0" fontId="57" fillId="0" borderId="5" xfId="0" applyFont="1" applyBorder="1" applyAlignment="1">
      <alignment horizontal="center" vertical="center"/>
    </xf>
    <xf numFmtId="0" fontId="57" fillId="0" borderId="4" xfId="0" applyFont="1" applyBorder="1" applyAlignment="1">
      <alignment horizontal="center" vertical="center" wrapText="1"/>
    </xf>
    <xf numFmtId="0" fontId="57" fillId="0" borderId="2" xfId="0" applyFont="1" applyBorder="1" applyAlignment="1">
      <alignment horizontal="center" vertical="center" wrapText="1"/>
    </xf>
    <xf numFmtId="0" fontId="57" fillId="0" borderId="5" xfId="0" applyFont="1" applyBorder="1" applyAlignment="1">
      <alignment horizontal="center" vertical="center" wrapText="1"/>
    </xf>
    <xf numFmtId="0" fontId="57" fillId="0" borderId="0" xfId="0" applyFont="1" applyAlignment="1">
      <alignment horizontal="center" vertical="center" wrapText="1"/>
    </xf>
    <xf numFmtId="0" fontId="57" fillId="0" borderId="8" xfId="0" applyFont="1" applyBorder="1" applyAlignment="1">
      <alignment horizontal="center" vertical="center"/>
    </xf>
    <xf numFmtId="0" fontId="57" fillId="0" borderId="14" xfId="0" applyFont="1" applyBorder="1" applyAlignment="1">
      <alignment horizontal="center" vertical="center"/>
    </xf>
    <xf numFmtId="0" fontId="57" fillId="0" borderId="13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35" fillId="0" borderId="0" xfId="60" applyFont="1" applyAlignment="1">
      <alignment horizontal="center" vertical="center"/>
    </xf>
    <xf numFmtId="0" fontId="6" fillId="0" borderId="4" xfId="60" applyFont="1" applyBorder="1" applyAlignment="1">
      <alignment horizontal="center" vertical="center"/>
    </xf>
    <xf numFmtId="0" fontId="6" fillId="0" borderId="5" xfId="60" applyFont="1" applyBorder="1" applyAlignment="1">
      <alignment horizontal="center" vertical="center"/>
    </xf>
    <xf numFmtId="0" fontId="6" fillId="0" borderId="7" xfId="60" applyFont="1" applyBorder="1" applyAlignment="1">
      <alignment horizontal="center" vertical="center" wrapText="1"/>
    </xf>
    <xf numFmtId="0" fontId="6" fillId="0" borderId="6" xfId="60" applyFont="1" applyBorder="1" applyAlignment="1">
      <alignment horizontal="center" vertical="center" wrapText="1"/>
    </xf>
    <xf numFmtId="0" fontId="6" fillId="0" borderId="4" xfId="60" quotePrefix="1" applyFont="1" applyBorder="1" applyAlignment="1">
      <alignment horizontal="center" vertical="center" wrapText="1"/>
    </xf>
    <xf numFmtId="0" fontId="6" fillId="0" borderId="5" xfId="60" quotePrefix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9" fillId="0" borderId="8" xfId="0" applyFont="1" applyBorder="1" applyAlignment="1">
      <alignment horizontal="left" vertical="center"/>
    </xf>
    <xf numFmtId="0" fontId="9" fillId="0" borderId="14" xfId="0" applyFont="1" applyBorder="1" applyAlignment="1">
      <alignment horizontal="left" vertical="center"/>
    </xf>
    <xf numFmtId="0" fontId="7" fillId="0" borderId="7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left" vertical="center"/>
    </xf>
    <xf numFmtId="0" fontId="9" fillId="0" borderId="11" xfId="0" applyFont="1" applyBorder="1" applyAlignment="1">
      <alignment horizontal="left" vertical="center"/>
    </xf>
    <xf numFmtId="0" fontId="35" fillId="0" borderId="0" xfId="0" applyFont="1" applyAlignment="1">
      <alignment horizontal="center" vertical="center"/>
    </xf>
    <xf numFmtId="0" fontId="35" fillId="0" borderId="0" xfId="0" quotePrefix="1" applyFont="1" applyAlignment="1">
      <alignment horizontal="right" vertical="center"/>
    </xf>
    <xf numFmtId="0" fontId="35" fillId="0" borderId="0" xfId="0" quotePrefix="1" applyFont="1" applyAlignment="1">
      <alignment horizontal="left" vertical="center"/>
    </xf>
    <xf numFmtId="0" fontId="6" fillId="0" borderId="4" xfId="0" quotePrefix="1" applyFont="1" applyBorder="1" applyAlignment="1">
      <alignment horizontal="center" vertical="center"/>
    </xf>
    <xf numFmtId="0" fontId="6" fillId="0" borderId="2" xfId="0" quotePrefix="1" applyFont="1" applyBorder="1" applyAlignment="1">
      <alignment horizontal="center" vertical="center"/>
    </xf>
    <xf numFmtId="0" fontId="6" fillId="0" borderId="5" xfId="0" quotePrefix="1" applyFont="1" applyBorder="1" applyAlignment="1">
      <alignment horizontal="center" vertical="center"/>
    </xf>
    <xf numFmtId="0" fontId="9" fillId="0" borderId="8" xfId="0" applyFont="1" applyBorder="1" applyAlignment="1">
      <alignment vertical="center"/>
    </xf>
    <xf numFmtId="0" fontId="9" fillId="0" borderId="14" xfId="0" applyFont="1" applyBorder="1" applyAlignment="1">
      <alignment vertical="center"/>
    </xf>
    <xf numFmtId="0" fontId="9" fillId="0" borderId="13" xfId="0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4" fillId="0" borderId="7" xfId="0" applyFont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0" fontId="34" fillId="0" borderId="18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85" fillId="0" borderId="0" xfId="0" applyFont="1" applyAlignment="1">
      <alignment horizontal="left" vertical="center"/>
    </xf>
    <xf numFmtId="0" fontId="34" fillId="0" borderId="4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35" fillId="0" borderId="0" xfId="0" applyFont="1" applyAlignment="1">
      <alignment horizontal="left" vertical="center"/>
    </xf>
    <xf numFmtId="2" fontId="6" fillId="0" borderId="8" xfId="0" applyNumberFormat="1" applyFont="1" applyBorder="1" applyAlignment="1">
      <alignment horizontal="center" vertical="center"/>
    </xf>
    <xf numFmtId="2" fontId="6" fillId="0" borderId="14" xfId="0" applyNumberFormat="1" applyFont="1" applyBorder="1" applyAlignment="1">
      <alignment horizontal="center" vertical="center"/>
    </xf>
    <xf numFmtId="2" fontId="6" fillId="0" borderId="13" xfId="0" applyNumberFormat="1" applyFont="1" applyBorder="1" applyAlignment="1">
      <alignment horizontal="center" vertical="center"/>
    </xf>
    <xf numFmtId="2" fontId="6" fillId="0" borderId="4" xfId="0" applyNumberFormat="1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center" vertical="center"/>
    </xf>
    <xf numFmtId="0" fontId="35" fillId="0" borderId="0" xfId="0" applyFont="1" applyAlignment="1">
      <alignment horizontal="right" vertical="center"/>
    </xf>
    <xf numFmtId="2" fontId="6" fillId="0" borderId="8" xfId="0" applyNumberFormat="1" applyFont="1" applyBorder="1" applyAlignment="1">
      <alignment horizontal="center" vertical="center" wrapText="1"/>
    </xf>
    <xf numFmtId="2" fontId="6" fillId="0" borderId="14" xfId="0" applyNumberFormat="1" applyFont="1" applyBorder="1" applyAlignment="1">
      <alignment horizontal="center" vertical="center" wrapText="1"/>
    </xf>
    <xf numFmtId="2" fontId="6" fillId="0" borderId="13" xfId="0" applyNumberFormat="1" applyFont="1" applyBorder="1" applyAlignment="1">
      <alignment horizontal="center" vertical="center" wrapText="1"/>
    </xf>
    <xf numFmtId="0" fontId="72" fillId="0" borderId="8" xfId="0" applyFont="1" applyBorder="1" applyAlignment="1">
      <alignment horizontal="left" vertical="center"/>
    </xf>
    <xf numFmtId="0" fontId="72" fillId="0" borderId="13" xfId="0" applyFont="1" applyBorder="1" applyAlignment="1">
      <alignment horizontal="left" vertical="center"/>
    </xf>
    <xf numFmtId="0" fontId="72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72" fillId="0" borderId="69" xfId="0" applyFont="1" applyBorder="1" applyAlignment="1">
      <alignment horizontal="left" vertical="center"/>
    </xf>
    <xf numFmtId="0" fontId="72" fillId="0" borderId="43" xfId="0" applyFont="1" applyBorder="1" applyAlignment="1">
      <alignment horizontal="left" vertical="center"/>
    </xf>
    <xf numFmtId="0" fontId="6" fillId="0" borderId="7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9" fillId="0" borderId="8" xfId="0" applyFont="1" applyBorder="1" applyAlignment="1">
      <alignment horizontal="left" vertical="center" wrapText="1"/>
    </xf>
    <xf numFmtId="0" fontId="9" fillId="0" borderId="14" xfId="0" applyFont="1" applyBorder="1" applyAlignment="1">
      <alignment horizontal="left" vertical="center" wrapText="1"/>
    </xf>
    <xf numFmtId="0" fontId="9" fillId="0" borderId="13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left" vertical="center"/>
    </xf>
    <xf numFmtId="0" fontId="6" fillId="0" borderId="14" xfId="0" applyFont="1" applyBorder="1" applyAlignment="1">
      <alignment horizontal="left" vertical="center"/>
    </xf>
    <xf numFmtId="0" fontId="35" fillId="0" borderId="0" xfId="0" applyFont="1" applyAlignment="1">
      <alignment horizontal="center"/>
    </xf>
    <xf numFmtId="0" fontId="9" fillId="0" borderId="22" xfId="60" applyFont="1" applyBorder="1" applyAlignment="1">
      <alignment horizontal="right" vertical="center"/>
    </xf>
    <xf numFmtId="0" fontId="9" fillId="0" borderId="24" xfId="60" applyFont="1" applyBorder="1" applyAlignment="1">
      <alignment horizontal="right" vertical="center"/>
    </xf>
    <xf numFmtId="0" fontId="6" fillId="0" borderId="2" xfId="60" applyFont="1" applyBorder="1" applyAlignment="1">
      <alignment horizontal="center" vertical="center" wrapText="1"/>
    </xf>
    <xf numFmtId="0" fontId="6" fillId="0" borderId="5" xfId="60" applyFont="1" applyBorder="1" applyAlignment="1">
      <alignment horizontal="center" vertical="center" wrapText="1"/>
    </xf>
    <xf numFmtId="0" fontId="6" fillId="0" borderId="6" xfId="60" applyFont="1" applyBorder="1" applyAlignment="1">
      <alignment horizontal="right" vertical="center"/>
    </xf>
    <xf numFmtId="0" fontId="6" fillId="0" borderId="15" xfId="60" applyFont="1" applyBorder="1" applyAlignment="1">
      <alignment horizontal="right" vertical="center"/>
    </xf>
    <xf numFmtId="0" fontId="6" fillId="0" borderId="8" xfId="60" applyFont="1" applyBorder="1" applyAlignment="1">
      <alignment horizontal="right" vertical="center"/>
    </xf>
    <xf numFmtId="0" fontId="6" fillId="0" borderId="13" xfId="60" applyFont="1" applyBorder="1" applyAlignment="1">
      <alignment horizontal="right" vertical="center"/>
    </xf>
    <xf numFmtId="0" fontId="9" fillId="0" borderId="8" xfId="60" applyFont="1" applyBorder="1" applyAlignment="1">
      <alignment horizontal="right" vertical="center"/>
    </xf>
    <xf numFmtId="0" fontId="9" fillId="0" borderId="13" xfId="60" applyFont="1" applyBorder="1" applyAlignment="1">
      <alignment horizontal="right" vertical="center"/>
    </xf>
    <xf numFmtId="0" fontId="9" fillId="0" borderId="8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9" fillId="0" borderId="13" xfId="0" applyFont="1" applyBorder="1" applyAlignment="1">
      <alignment horizontal="left" vertical="center"/>
    </xf>
    <xf numFmtId="0" fontId="6" fillId="0" borderId="21" xfId="0" applyFont="1" applyBorder="1" applyAlignment="1">
      <alignment horizontal="center" vertical="center"/>
    </xf>
    <xf numFmtId="0" fontId="6" fillId="0" borderId="21" xfId="0" quotePrefix="1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6" fillId="0" borderId="8" xfId="0" quotePrefix="1" applyFont="1" applyBorder="1" applyAlignment="1">
      <alignment horizontal="center" vertical="center"/>
    </xf>
    <xf numFmtId="0" fontId="6" fillId="0" borderId="14" xfId="0" quotePrefix="1" applyFont="1" applyBorder="1" applyAlignment="1">
      <alignment horizontal="center" vertical="center"/>
    </xf>
    <xf numFmtId="0" fontId="6" fillId="0" borderId="13" xfId="0" quotePrefix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35" fillId="0" borderId="0" xfId="0" quotePrefix="1" applyFont="1" applyAlignment="1">
      <alignment horizontal="center" vertical="center"/>
    </xf>
    <xf numFmtId="0" fontId="5" fillId="0" borderId="17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7" xfId="0" quotePrefix="1" applyFont="1" applyBorder="1" applyAlignment="1">
      <alignment horizontal="center" vertical="center" wrapText="1"/>
    </xf>
    <xf numFmtId="0" fontId="5" fillId="0" borderId="17" xfId="0" quotePrefix="1" applyFont="1" applyBorder="1" applyAlignment="1">
      <alignment horizontal="center" vertical="center" wrapText="1"/>
    </xf>
    <xf numFmtId="0" fontId="5" fillId="0" borderId="18" xfId="0" quotePrefix="1" applyFont="1" applyBorder="1" applyAlignment="1">
      <alignment horizontal="center" vertical="center" wrapText="1"/>
    </xf>
    <xf numFmtId="0" fontId="5" fillId="0" borderId="6" xfId="0" quotePrefix="1" applyFont="1" applyBorder="1" applyAlignment="1">
      <alignment horizontal="center" vertical="center" wrapText="1"/>
    </xf>
    <xf numFmtId="0" fontId="5" fillId="0" borderId="11" xfId="0" quotePrefix="1" applyFont="1" applyBorder="1" applyAlignment="1">
      <alignment horizontal="center" vertical="center" wrapText="1"/>
    </xf>
    <xf numFmtId="0" fontId="5" fillId="0" borderId="15" xfId="0" quotePrefix="1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13" xfId="0" quotePrefix="1" applyFont="1" applyBorder="1" applyAlignment="1">
      <alignment horizontal="center" vertical="center" wrapText="1"/>
    </xf>
    <xf numFmtId="0" fontId="5" fillId="0" borderId="14" xfId="0" quotePrefix="1" applyFont="1" applyBorder="1" applyAlignment="1">
      <alignment horizontal="center" vertical="center" wrapText="1"/>
    </xf>
    <xf numFmtId="0" fontId="9" fillId="0" borderId="8" xfId="0" quotePrefix="1" applyFont="1" applyBorder="1" applyAlignment="1">
      <alignment horizontal="left" vertical="center"/>
    </xf>
    <xf numFmtId="0" fontId="9" fillId="0" borderId="14" xfId="0" quotePrefix="1" applyFont="1" applyBorder="1" applyAlignment="1">
      <alignment horizontal="left" vertical="center"/>
    </xf>
    <xf numFmtId="176" fontId="64" fillId="0" borderId="1" xfId="2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7" xfId="0" applyBorder="1"/>
    <xf numFmtId="0" fontId="0" fillId="0" borderId="18" xfId="0" applyBorder="1"/>
    <xf numFmtId="0" fontId="0" fillId="0" borderId="6" xfId="0" applyBorder="1"/>
    <xf numFmtId="0" fontId="0" fillId="0" borderId="11" xfId="0" applyBorder="1"/>
    <xf numFmtId="0" fontId="0" fillId="0" borderId="15" xfId="0" applyBorder="1"/>
    <xf numFmtId="0" fontId="6" fillId="0" borderId="8" xfId="0" applyFont="1" applyBorder="1" applyAlignment="1">
      <alignment horizontal="center" vertical="center" wrapText="1" shrinkToFit="1"/>
    </xf>
    <xf numFmtId="0" fontId="6" fillId="0" borderId="14" xfId="0" applyFont="1" applyBorder="1" applyAlignment="1">
      <alignment horizontal="center" vertical="center" wrapText="1" shrinkToFit="1"/>
    </xf>
    <xf numFmtId="0" fontId="6" fillId="0" borderId="13" xfId="0" applyFont="1" applyBorder="1" applyAlignment="1">
      <alignment horizontal="center" vertical="center" wrapText="1" shrinkToFit="1"/>
    </xf>
    <xf numFmtId="2" fontId="6" fillId="0" borderId="2" xfId="0" applyNumberFormat="1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 wrapText="1"/>
    </xf>
    <xf numFmtId="2" fontId="6" fillId="0" borderId="7" xfId="0" applyNumberFormat="1" applyFont="1" applyBorder="1" applyAlignment="1">
      <alignment horizontal="center" vertical="center"/>
    </xf>
    <xf numFmtId="2" fontId="6" fillId="0" borderId="17" xfId="0" applyNumberFormat="1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6" xfId="0" applyNumberFormat="1" applyFont="1" applyBorder="1" applyAlignment="1">
      <alignment horizontal="center" vertical="center"/>
    </xf>
    <xf numFmtId="2" fontId="6" fillId="0" borderId="11" xfId="0" applyNumberFormat="1" applyFont="1" applyBorder="1" applyAlignment="1">
      <alignment horizontal="center" vertical="center"/>
    </xf>
    <xf numFmtId="2" fontId="6" fillId="0" borderId="15" xfId="0" applyNumberFormat="1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0" fontId="6" fillId="0" borderId="1" xfId="0" quotePrefix="1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6" fillId="0" borderId="2" xfId="60" applyFont="1" applyBorder="1" applyAlignment="1">
      <alignment horizontal="center" vertical="center"/>
    </xf>
    <xf numFmtId="0" fontId="6" fillId="0" borderId="7" xfId="60" applyFont="1" applyBorder="1" applyAlignment="1">
      <alignment horizontal="center" vertical="center"/>
    </xf>
    <xf numFmtId="0" fontId="6" fillId="0" borderId="17" xfId="60" applyFont="1" applyBorder="1" applyAlignment="1">
      <alignment horizontal="center" vertical="center"/>
    </xf>
    <xf numFmtId="0" fontId="6" fillId="0" borderId="18" xfId="60" applyFont="1" applyBorder="1" applyAlignment="1">
      <alignment horizontal="center" vertical="center"/>
    </xf>
    <xf numFmtId="0" fontId="6" fillId="0" borderId="6" xfId="60" applyFont="1" applyBorder="1" applyAlignment="1">
      <alignment horizontal="center" vertical="center"/>
    </xf>
    <xf numFmtId="0" fontId="6" fillId="0" borderId="11" xfId="60" applyFont="1" applyBorder="1" applyAlignment="1">
      <alignment horizontal="center" vertical="center"/>
    </xf>
    <xf numFmtId="0" fontId="6" fillId="0" borderId="15" xfId="60" applyFont="1" applyBorder="1" applyAlignment="1">
      <alignment horizontal="center" vertical="center"/>
    </xf>
    <xf numFmtId="0" fontId="6" fillId="0" borderId="8" xfId="60" applyFont="1" applyBorder="1" applyAlignment="1">
      <alignment horizontal="center" vertical="center"/>
    </xf>
    <xf numFmtId="0" fontId="6" fillId="0" borderId="14" xfId="60" applyFont="1" applyBorder="1" applyAlignment="1">
      <alignment horizontal="center" vertical="center"/>
    </xf>
    <xf numFmtId="0" fontId="6" fillId="0" borderId="13" xfId="60" applyFont="1" applyBorder="1" applyAlignment="1">
      <alignment horizontal="center" vertical="center"/>
    </xf>
    <xf numFmtId="0" fontId="6" fillId="0" borderId="1" xfId="60" applyFont="1" applyBorder="1" applyAlignment="1">
      <alignment horizontal="center" vertical="center" wrapText="1"/>
    </xf>
    <xf numFmtId="0" fontId="6" fillId="0" borderId="8" xfId="60" applyFont="1" applyBorder="1" applyAlignment="1">
      <alignment horizontal="center" vertical="center" wrapText="1"/>
    </xf>
    <xf numFmtId="0" fontId="6" fillId="0" borderId="14" xfId="60" applyFont="1" applyBorder="1" applyAlignment="1">
      <alignment horizontal="center" vertical="center" wrapText="1"/>
    </xf>
    <xf numFmtId="0" fontId="6" fillId="0" borderId="13" xfId="6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64" fillId="0" borderId="8" xfId="1" applyFont="1" applyFill="1" applyBorder="1" applyAlignment="1">
      <alignment horizontal="center" vertical="center"/>
    </xf>
    <xf numFmtId="0" fontId="64" fillId="0" borderId="14" xfId="1" applyFont="1" applyFill="1" applyBorder="1" applyAlignment="1">
      <alignment horizontal="center" vertical="center"/>
    </xf>
    <xf numFmtId="0" fontId="64" fillId="0" borderId="13" xfId="1" applyFont="1" applyFill="1" applyBorder="1" applyAlignment="1">
      <alignment horizontal="center" vertical="center"/>
    </xf>
    <xf numFmtId="39" fontId="9" fillId="0" borderId="14" xfId="6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top" wrapText="1"/>
    </xf>
    <xf numFmtId="0" fontId="6" fillId="0" borderId="17" xfId="0" applyFont="1" applyBorder="1" applyAlignment="1">
      <alignment horizontal="center" vertical="top" wrapText="1"/>
    </xf>
    <xf numFmtId="0" fontId="6" fillId="0" borderId="18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6" fillId="0" borderId="15" xfId="0" applyFont="1" applyBorder="1" applyAlignment="1">
      <alignment horizontal="center" vertical="top" wrapText="1"/>
    </xf>
    <xf numFmtId="0" fontId="6" fillId="0" borderId="0" xfId="0" applyFont="1" applyAlignment="1">
      <alignment horizontal="right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left" vertical="top" wrapText="1"/>
    </xf>
    <xf numFmtId="0" fontId="9" fillId="0" borderId="14" xfId="0" applyFont="1" applyBorder="1" applyAlignment="1">
      <alignment horizontal="left" vertical="top" wrapText="1"/>
    </xf>
    <xf numFmtId="0" fontId="9" fillId="0" borderId="13" xfId="0" applyFont="1" applyBorder="1" applyAlignment="1">
      <alignment horizontal="left" vertical="top" wrapText="1"/>
    </xf>
    <xf numFmtId="0" fontId="5" fillId="0" borderId="0" xfId="0" quotePrefix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0" borderId="7" xfId="0" quotePrefix="1" applyFont="1" applyBorder="1" applyAlignment="1">
      <alignment horizontal="center" vertical="center" wrapText="1"/>
    </xf>
    <xf numFmtId="0" fontId="6" fillId="0" borderId="18" xfId="0" quotePrefix="1" applyFont="1" applyBorder="1" applyAlignment="1">
      <alignment horizontal="center" vertical="center" wrapText="1"/>
    </xf>
    <xf numFmtId="0" fontId="6" fillId="0" borderId="3" xfId="0" quotePrefix="1" applyFont="1" applyBorder="1" applyAlignment="1">
      <alignment horizontal="center" vertical="center" wrapText="1"/>
    </xf>
    <xf numFmtId="0" fontId="6" fillId="0" borderId="10" xfId="0" quotePrefix="1" applyFont="1" applyBorder="1" applyAlignment="1">
      <alignment horizontal="center" vertical="center" wrapText="1"/>
    </xf>
    <xf numFmtId="0" fontId="6" fillId="0" borderId="6" xfId="0" quotePrefix="1" applyFont="1" applyBorder="1" applyAlignment="1">
      <alignment horizontal="center" vertical="center" wrapText="1"/>
    </xf>
    <xf numFmtId="0" fontId="6" fillId="0" borderId="15" xfId="0" quotePrefix="1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30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72" fillId="0" borderId="0" xfId="0" applyFont="1" applyAlignment="1">
      <alignment horizontal="left"/>
    </xf>
    <xf numFmtId="0" fontId="76" fillId="0" borderId="21" xfId="0" applyFont="1" applyBorder="1" applyAlignment="1">
      <alignment horizontal="center"/>
    </xf>
    <xf numFmtId="0" fontId="71" fillId="0" borderId="0" xfId="0" applyFont="1" applyAlignment="1">
      <alignment horizontal="center"/>
    </xf>
    <xf numFmtId="0" fontId="72" fillId="0" borderId="32" xfId="0" applyFont="1" applyBorder="1" applyAlignment="1">
      <alignment horizontal="center" vertical="center" wrapText="1"/>
    </xf>
    <xf numFmtId="0" fontId="72" fillId="0" borderId="1" xfId="0" applyFont="1" applyBorder="1" applyAlignment="1">
      <alignment horizontal="center" vertical="center" wrapText="1"/>
    </xf>
    <xf numFmtId="0" fontId="72" fillId="0" borderId="29" xfId="0" applyFont="1" applyBorder="1" applyAlignment="1">
      <alignment horizontal="center" vertical="center" wrapText="1"/>
    </xf>
    <xf numFmtId="0" fontId="72" fillId="0" borderId="5" xfId="0" applyFont="1" applyBorder="1" applyAlignment="1">
      <alignment horizontal="center" vertical="center" wrapText="1"/>
    </xf>
    <xf numFmtId="0" fontId="63" fillId="6" borderId="32" xfId="0" applyFont="1" applyFill="1" applyBorder="1" applyAlignment="1">
      <alignment horizontal="center"/>
    </xf>
    <xf numFmtId="0" fontId="63" fillId="6" borderId="33" xfId="0" applyFont="1" applyFill="1" applyBorder="1" applyAlignment="1">
      <alignment horizontal="center"/>
    </xf>
    <xf numFmtId="0" fontId="63" fillId="6" borderId="28" xfId="0" applyFont="1" applyFill="1" applyBorder="1" applyAlignment="1">
      <alignment horizontal="center"/>
    </xf>
    <xf numFmtId="0" fontId="72" fillId="0" borderId="32" xfId="0" applyFont="1" applyBorder="1" applyAlignment="1">
      <alignment horizontal="center"/>
    </xf>
    <xf numFmtId="0" fontId="76" fillId="0" borderId="22" xfId="0" applyFont="1" applyBorder="1" applyAlignment="1">
      <alignment horizontal="center"/>
    </xf>
    <xf numFmtId="0" fontId="82" fillId="0" borderId="2" xfId="0" applyFont="1" applyBorder="1" applyAlignment="1">
      <alignment horizontal="center" vertical="center" wrapText="1"/>
    </xf>
    <xf numFmtId="0" fontId="82" fillId="0" borderId="5" xfId="0" applyFont="1" applyBorder="1" applyAlignment="1">
      <alignment horizontal="center" vertical="center" wrapText="1"/>
    </xf>
    <xf numFmtId="0" fontId="72" fillId="0" borderId="2" xfId="0" applyFont="1" applyBorder="1" applyAlignment="1">
      <alignment horizontal="center" vertical="center" wrapText="1"/>
    </xf>
    <xf numFmtId="0" fontId="94" fillId="0" borderId="2" xfId="0" applyFont="1" applyBorder="1" applyAlignment="1">
      <alignment horizontal="center" vertical="center" wrapText="1"/>
    </xf>
    <xf numFmtId="0" fontId="94" fillId="0" borderId="5" xfId="0" applyFont="1" applyBorder="1" applyAlignment="1">
      <alignment horizontal="center" vertical="center" wrapText="1"/>
    </xf>
    <xf numFmtId="0" fontId="76" fillId="0" borderId="24" xfId="0" applyFont="1" applyBorder="1" applyAlignment="1">
      <alignment horizontal="center"/>
    </xf>
    <xf numFmtId="0" fontId="72" fillId="0" borderId="2" xfId="0" applyFont="1" applyBorder="1" applyAlignment="1">
      <alignment horizontal="center" vertical="center"/>
    </xf>
    <xf numFmtId="0" fontId="72" fillId="0" borderId="5" xfId="0" applyFont="1" applyBorder="1" applyAlignment="1">
      <alignment horizontal="center" vertical="center"/>
    </xf>
    <xf numFmtId="0" fontId="72" fillId="0" borderId="6" xfId="0" applyFont="1" applyBorder="1" applyAlignment="1">
      <alignment horizontal="center" vertical="center" wrapText="1"/>
    </xf>
    <xf numFmtId="0" fontId="72" fillId="0" borderId="11" xfId="0" applyFont="1" applyBorder="1" applyAlignment="1">
      <alignment horizontal="center" vertical="center" wrapText="1"/>
    </xf>
    <xf numFmtId="0" fontId="72" fillId="0" borderId="15" xfId="0" applyFont="1" applyBorder="1" applyAlignment="1">
      <alignment horizontal="center" vertical="center" wrapText="1"/>
    </xf>
    <xf numFmtId="0" fontId="72" fillId="6" borderId="6" xfId="0" applyFont="1" applyFill="1" applyBorder="1" applyAlignment="1">
      <alignment horizontal="center" vertical="center" wrapText="1"/>
    </xf>
    <xf numFmtId="0" fontId="72" fillId="6" borderId="11" xfId="0" applyFont="1" applyFill="1" applyBorder="1" applyAlignment="1">
      <alignment horizontal="center" vertical="center" wrapText="1"/>
    </xf>
    <xf numFmtId="0" fontId="72" fillId="6" borderId="15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6" fillId="0" borderId="34" xfId="0" quotePrefix="1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 wrapText="1"/>
    </xf>
    <xf numFmtId="0" fontId="22" fillId="0" borderId="3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34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0" fillId="0" borderId="17" xfId="0" applyBorder="1" applyAlignment="1">
      <alignment wrapText="1"/>
    </xf>
    <xf numFmtId="0" fontId="0" fillId="0" borderId="18" xfId="0" applyBorder="1" applyAlignment="1">
      <alignment wrapText="1"/>
    </xf>
    <xf numFmtId="0" fontId="6" fillId="0" borderId="30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31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2" fontId="6" fillId="0" borderId="29" xfId="0" applyNumberFormat="1" applyFont="1" applyBorder="1" applyAlignment="1">
      <alignment horizontal="center" vertical="center" wrapText="1"/>
    </xf>
    <xf numFmtId="2" fontId="6" fillId="0" borderId="2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4" xfId="6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67" fillId="0" borderId="0" xfId="60" applyFont="1" applyAlignment="1">
      <alignment horizontal="center"/>
    </xf>
    <xf numFmtId="0" fontId="82" fillId="0" borderId="29" xfId="60" applyFont="1" applyBorder="1" applyAlignment="1">
      <alignment horizontal="center" vertical="center" wrapText="1"/>
    </xf>
    <xf numFmtId="0" fontId="82" fillId="0" borderId="2" xfId="60" applyFont="1" applyBorder="1" applyAlignment="1">
      <alignment horizontal="center" vertical="center" wrapText="1"/>
    </xf>
    <xf numFmtId="0" fontId="82" fillId="0" borderId="5" xfId="60" applyFont="1" applyBorder="1" applyAlignment="1">
      <alignment horizontal="center" vertical="center" wrapText="1"/>
    </xf>
    <xf numFmtId="0" fontId="66" fillId="0" borderId="8" xfId="60" applyFont="1" applyBorder="1" applyAlignment="1">
      <alignment horizontal="center" vertical="center" wrapText="1"/>
    </xf>
    <xf numFmtId="0" fontId="66" fillId="0" borderId="13" xfId="60" applyFont="1" applyBorder="1" applyAlignment="1">
      <alignment horizontal="center" vertical="center" wrapText="1"/>
    </xf>
    <xf numFmtId="0" fontId="3" fillId="0" borderId="8" xfId="60" applyBorder="1" applyAlignment="1">
      <alignment horizontal="center" vertical="center" wrapText="1"/>
    </xf>
    <xf numFmtId="0" fontId="3" fillId="0" borderId="13" xfId="60" applyBorder="1" applyAlignment="1">
      <alignment horizontal="center" vertical="center" wrapText="1"/>
    </xf>
    <xf numFmtId="0" fontId="82" fillId="6" borderId="5" xfId="60" applyFont="1" applyFill="1" applyBorder="1" applyAlignment="1">
      <alignment horizontal="center" wrapText="1"/>
    </xf>
    <xf numFmtId="0" fontId="82" fillId="0" borderId="6" xfId="60" applyFont="1" applyBorder="1" applyAlignment="1">
      <alignment horizontal="center" wrapText="1"/>
    </xf>
    <xf numFmtId="0" fontId="82" fillId="0" borderId="11" xfId="60" applyFont="1" applyBorder="1" applyAlignment="1">
      <alignment horizontal="center" wrapText="1"/>
    </xf>
    <xf numFmtId="0" fontId="82" fillId="0" borderId="15" xfId="60" applyFont="1" applyBorder="1" applyAlignment="1">
      <alignment horizontal="center" wrapText="1"/>
    </xf>
    <xf numFmtId="0" fontId="66" fillId="6" borderId="4" xfId="60" applyFont="1" applyFill="1" applyBorder="1" applyAlignment="1">
      <alignment horizontal="center" vertical="center" wrapText="1"/>
    </xf>
    <xf numFmtId="0" fontId="66" fillId="6" borderId="5" xfId="60" applyFont="1" applyFill="1" applyBorder="1" applyAlignment="1">
      <alignment horizontal="center" vertical="center" wrapText="1"/>
    </xf>
    <xf numFmtId="0" fontId="3" fillId="6" borderId="4" xfId="60" applyFill="1" applyBorder="1" applyAlignment="1">
      <alignment horizontal="center" vertical="center" wrapText="1"/>
    </xf>
    <xf numFmtId="0" fontId="3" fillId="6" borderId="5" xfId="60" applyFill="1" applyBorder="1" applyAlignment="1">
      <alignment horizontal="center" vertical="center" wrapText="1"/>
    </xf>
    <xf numFmtId="0" fontId="95" fillId="0" borderId="0" xfId="60" applyFont="1" applyAlignment="1">
      <alignment horizontal="center"/>
    </xf>
  </cellXfs>
  <cellStyles count="66">
    <cellStyle name="40% - Accent3" xfId="1" builtinId="39"/>
    <cellStyle name="40% - Accent6" xfId="2" builtinId="51"/>
    <cellStyle name="Comma" xfId="3" builtinId="3"/>
    <cellStyle name="Comma [0]" xfId="4" builtinId="6"/>
    <cellStyle name="Comma [0] 2" xfId="5"/>
    <cellStyle name="Comma [0] 2 2" xfId="6"/>
    <cellStyle name="Comma [0] 2 2 2" xfId="7"/>
    <cellStyle name="Comma [0] 2 3" xfId="8"/>
    <cellStyle name="Comma [0] 3" xfId="9"/>
    <cellStyle name="Comma [0] 3 2" xfId="10"/>
    <cellStyle name="Comma [0] 4" xfId="11"/>
    <cellStyle name="Comma 10" xfId="12"/>
    <cellStyle name="Comma 10 2" xfId="13"/>
    <cellStyle name="Comma 11" xfId="14"/>
    <cellStyle name="Comma 11 2" xfId="15"/>
    <cellStyle name="Comma 12" xfId="16"/>
    <cellStyle name="Comma 12 2" xfId="17"/>
    <cellStyle name="Comma 13" xfId="18"/>
    <cellStyle name="Comma 13 2" xfId="19"/>
    <cellStyle name="Comma 14" xfId="20"/>
    <cellStyle name="Comma 14 2" xfId="21"/>
    <cellStyle name="Comma 15" xfId="22"/>
    <cellStyle name="Comma 15 2" xfId="23"/>
    <cellStyle name="Comma 16" xfId="24"/>
    <cellStyle name="Comma 16 2" xfId="25"/>
    <cellStyle name="Comma 17" xfId="26"/>
    <cellStyle name="Comma 17 2" xfId="27"/>
    <cellStyle name="Comma 18" xfId="28"/>
    <cellStyle name="Comma 18 2" xfId="29"/>
    <cellStyle name="Comma 19" xfId="30"/>
    <cellStyle name="Comma 19 2" xfId="31"/>
    <cellStyle name="Comma 2" xfId="32"/>
    <cellStyle name="Comma 2 2" xfId="33"/>
    <cellStyle name="Comma 2 2 2" xfId="34"/>
    <cellStyle name="Comma 2 3" xfId="35"/>
    <cellStyle name="Comma 20" xfId="36"/>
    <cellStyle name="Comma 3" xfId="37"/>
    <cellStyle name="Comma 3 2" xfId="38"/>
    <cellStyle name="Comma 4" xfId="39"/>
    <cellStyle name="Comma 4 2" xfId="40"/>
    <cellStyle name="Comma 5" xfId="41"/>
    <cellStyle name="Comma 5 2" xfId="42"/>
    <cellStyle name="Comma 6" xfId="43"/>
    <cellStyle name="Comma 6 2" xfId="44"/>
    <cellStyle name="Comma 7" xfId="45"/>
    <cellStyle name="Comma 7 2" xfId="46"/>
    <cellStyle name="Comma 8" xfId="47"/>
    <cellStyle name="Comma 8 2" xfId="48"/>
    <cellStyle name="Comma 9" xfId="49"/>
    <cellStyle name="Comma 9 2" xfId="50"/>
    <cellStyle name="Currency [0]" xfId="51" builtinId="7"/>
    <cellStyle name="Currency [0] 2" xfId="52"/>
    <cellStyle name="Excel Built-in Comma" xfId="53"/>
    <cellStyle name="Excel Built-in Normal" xfId="54"/>
    <cellStyle name="Hyperlink" xfId="55" builtinId="8"/>
    <cellStyle name="Millares [0]_Well Timing" xfId="56"/>
    <cellStyle name="Millares_Well Timing" xfId="57"/>
    <cellStyle name="Moneda [0]_Well Timing" xfId="58"/>
    <cellStyle name="Moneda_Well Timing" xfId="59"/>
    <cellStyle name="Normal" xfId="0" builtinId="0"/>
    <cellStyle name="Normal 2" xfId="60"/>
    <cellStyle name="Normal 3" xfId="61"/>
    <cellStyle name="Normal 4" xfId="62"/>
    <cellStyle name="Normal_MNTRG KETERSEDIAAN OBAT 08" xfId="63"/>
    <cellStyle name="Percent" xfId="64" builtinId="5"/>
    <cellStyle name="Percent 2" xfId="65"/>
  </cellStyles>
  <dxfs count="4"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3.xml"/><Relationship Id="rId89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2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.xml"/><Relationship Id="rId19" Type="http://schemas.openxmlformats.org/officeDocument/2006/relationships/worksheet" Target="worksheets/sheet1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126</xdr:row>
      <xdr:rowOff>0</xdr:rowOff>
    </xdr:from>
    <xdr:to>
      <xdr:col>2</xdr:col>
      <xdr:colOff>0</xdr:colOff>
      <xdr:row>127</xdr:row>
      <xdr:rowOff>0</xdr:rowOff>
    </xdr:to>
    <xdr:grpSp>
      <xdr:nvGrpSpPr>
        <xdr:cNvPr id="181133" name="Group 1">
          <a:extLst>
            <a:ext uri="{FF2B5EF4-FFF2-40B4-BE49-F238E27FC236}">
              <a16:creationId xmlns:a16="http://schemas.microsoft.com/office/drawing/2014/main" id="{5A8324B3-994D-5268-76D6-5DCA222C9D8D}"/>
            </a:ext>
          </a:extLst>
        </xdr:cNvPr>
        <xdr:cNvGrpSpPr>
          <a:grpSpLocks/>
        </xdr:cNvGrpSpPr>
      </xdr:nvGrpSpPr>
      <xdr:grpSpPr bwMode="auto">
        <a:xfrm>
          <a:off x="2540000" y="39957375"/>
          <a:ext cx="0" cy="0"/>
          <a:chOff x="175" y="611"/>
          <a:chExt cx="8" cy="4"/>
        </a:xfrm>
      </xdr:grpSpPr>
      <xdr:sp macro="" textlink="">
        <xdr:nvSpPr>
          <xdr:cNvPr id="181134" name="Line 2">
            <a:extLst>
              <a:ext uri="{FF2B5EF4-FFF2-40B4-BE49-F238E27FC236}">
                <a16:creationId xmlns:a16="http://schemas.microsoft.com/office/drawing/2014/main" id="{93B22A65-2C68-0C34-8D72-CBC76CC18B5A}"/>
              </a:ext>
            </a:extLst>
          </xdr:cNvPr>
          <xdr:cNvSpPr>
            <a:spLocks noChangeShapeType="1"/>
          </xdr:cNvSpPr>
        </xdr:nvSpPr>
        <xdr:spPr bwMode="auto">
          <a:xfrm>
            <a:off x="3743325" y="6124575"/>
            <a:ext cx="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1135" name="Line 3">
            <a:extLst>
              <a:ext uri="{FF2B5EF4-FFF2-40B4-BE49-F238E27FC236}">
                <a16:creationId xmlns:a16="http://schemas.microsoft.com/office/drawing/2014/main" id="{8D467D90-07D3-4CE8-3BFB-ACE3AF7FB09A}"/>
              </a:ext>
            </a:extLst>
          </xdr:cNvPr>
          <xdr:cNvSpPr>
            <a:spLocks noChangeShapeType="1"/>
          </xdr:cNvSpPr>
        </xdr:nvSpPr>
        <xdr:spPr bwMode="auto">
          <a:xfrm>
            <a:off x="3743325" y="5724525"/>
            <a:ext cx="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129</xdr:row>
      <xdr:rowOff>0</xdr:rowOff>
    </xdr:from>
    <xdr:to>
      <xdr:col>2</xdr:col>
      <xdr:colOff>0</xdr:colOff>
      <xdr:row>129</xdr:row>
      <xdr:rowOff>0</xdr:rowOff>
    </xdr:to>
    <xdr:grpSp>
      <xdr:nvGrpSpPr>
        <xdr:cNvPr id="187162" name="Group 1">
          <a:extLst>
            <a:ext uri="{FF2B5EF4-FFF2-40B4-BE49-F238E27FC236}">
              <a16:creationId xmlns:a16="http://schemas.microsoft.com/office/drawing/2014/main" id="{AD07E50B-A031-C44F-B720-C8A862839633}"/>
            </a:ext>
          </a:extLst>
        </xdr:cNvPr>
        <xdr:cNvGrpSpPr>
          <a:grpSpLocks/>
        </xdr:cNvGrpSpPr>
      </xdr:nvGrpSpPr>
      <xdr:grpSpPr bwMode="auto">
        <a:xfrm>
          <a:off x="4159250" y="32464375"/>
          <a:ext cx="0" cy="0"/>
          <a:chOff x="175" y="611"/>
          <a:chExt cx="8" cy="4"/>
        </a:xfrm>
      </xdr:grpSpPr>
      <xdr:sp macro="" textlink="">
        <xdr:nvSpPr>
          <xdr:cNvPr id="187166" name="Line 2">
            <a:extLst>
              <a:ext uri="{FF2B5EF4-FFF2-40B4-BE49-F238E27FC236}">
                <a16:creationId xmlns:a16="http://schemas.microsoft.com/office/drawing/2014/main" id="{FD265556-1CF8-C04F-F753-9CF52ACFF608}"/>
              </a:ext>
            </a:extLst>
          </xdr:cNvPr>
          <xdr:cNvSpPr>
            <a:spLocks noChangeShapeType="1"/>
          </xdr:cNvSpPr>
        </xdr:nvSpPr>
        <xdr:spPr bwMode="auto">
          <a:xfrm>
            <a:off x="2943225" y="7648575"/>
            <a:ext cx="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7167" name="Line 3">
            <a:extLst>
              <a:ext uri="{FF2B5EF4-FFF2-40B4-BE49-F238E27FC236}">
                <a16:creationId xmlns:a16="http://schemas.microsoft.com/office/drawing/2014/main" id="{B63B845B-7323-EF17-E786-578040217C89}"/>
              </a:ext>
            </a:extLst>
          </xdr:cNvPr>
          <xdr:cNvSpPr>
            <a:spLocks noChangeShapeType="1"/>
          </xdr:cNvSpPr>
        </xdr:nvSpPr>
        <xdr:spPr bwMode="auto">
          <a:xfrm>
            <a:off x="2943225" y="7648575"/>
            <a:ext cx="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0</xdr:colOff>
      <xdr:row>129</xdr:row>
      <xdr:rowOff>0</xdr:rowOff>
    </xdr:from>
    <xdr:to>
      <xdr:col>2</xdr:col>
      <xdr:colOff>0</xdr:colOff>
      <xdr:row>129</xdr:row>
      <xdr:rowOff>0</xdr:rowOff>
    </xdr:to>
    <xdr:grpSp>
      <xdr:nvGrpSpPr>
        <xdr:cNvPr id="187163" name="Group 4">
          <a:extLst>
            <a:ext uri="{FF2B5EF4-FFF2-40B4-BE49-F238E27FC236}">
              <a16:creationId xmlns:a16="http://schemas.microsoft.com/office/drawing/2014/main" id="{2B458AB5-FDCA-90A3-6CAB-A8FDEAB656EF}"/>
            </a:ext>
          </a:extLst>
        </xdr:cNvPr>
        <xdr:cNvGrpSpPr>
          <a:grpSpLocks/>
        </xdr:cNvGrpSpPr>
      </xdr:nvGrpSpPr>
      <xdr:grpSpPr bwMode="auto">
        <a:xfrm>
          <a:off x="4159250" y="32464375"/>
          <a:ext cx="0" cy="0"/>
          <a:chOff x="175" y="611"/>
          <a:chExt cx="8" cy="4"/>
        </a:xfrm>
      </xdr:grpSpPr>
      <xdr:sp macro="" textlink="">
        <xdr:nvSpPr>
          <xdr:cNvPr id="187164" name="Line 5">
            <a:extLst>
              <a:ext uri="{FF2B5EF4-FFF2-40B4-BE49-F238E27FC236}">
                <a16:creationId xmlns:a16="http://schemas.microsoft.com/office/drawing/2014/main" id="{71A80DAE-9FDB-E0A0-A1F5-B77A6C15C350}"/>
              </a:ext>
            </a:extLst>
          </xdr:cNvPr>
          <xdr:cNvSpPr>
            <a:spLocks noChangeShapeType="1"/>
          </xdr:cNvSpPr>
        </xdr:nvSpPr>
        <xdr:spPr bwMode="auto">
          <a:xfrm>
            <a:off x="2943225" y="7648575"/>
            <a:ext cx="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7165" name="Line 6">
            <a:extLst>
              <a:ext uri="{FF2B5EF4-FFF2-40B4-BE49-F238E27FC236}">
                <a16:creationId xmlns:a16="http://schemas.microsoft.com/office/drawing/2014/main" id="{D5CC58CE-0D4B-5115-44D0-13CA8E067E6C}"/>
              </a:ext>
            </a:extLst>
          </xdr:cNvPr>
          <xdr:cNvSpPr>
            <a:spLocks noChangeShapeType="1"/>
          </xdr:cNvSpPr>
        </xdr:nvSpPr>
        <xdr:spPr bwMode="auto">
          <a:xfrm>
            <a:off x="2943225" y="7648575"/>
            <a:ext cx="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53</xdr:row>
      <xdr:rowOff>152400</xdr:rowOff>
    </xdr:from>
    <xdr:to>
      <xdr:col>6</xdr:col>
      <xdr:colOff>981075</xdr:colOff>
      <xdr:row>90</xdr:row>
      <xdr:rowOff>133350</xdr:rowOff>
    </xdr:to>
    <xdr:pic>
      <xdr:nvPicPr>
        <xdr:cNvPr id="43775" name="Picture 1">
          <a:extLst>
            <a:ext uri="{FF2B5EF4-FFF2-40B4-BE49-F238E27FC236}">
              <a16:creationId xmlns:a16="http://schemas.microsoft.com/office/drawing/2014/main" id="{012AA21D-6A68-EA76-8C06-C8F93CA60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45" t="9383" r="30634" b="32761"/>
        <a:stretch>
          <a:fillRect/>
        </a:stretch>
      </xdr:blipFill>
      <xdr:spPr bwMode="auto">
        <a:xfrm>
          <a:off x="523875" y="13087350"/>
          <a:ext cx="7334250" cy="702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file:\C:\Users\PPA\Downloads\file:\C:\Users\indah\Documents\BAHAN%20BALI\JUKNIS%20PROFIL\Users\user\Documents\Pedoman%20Profil%20Terpilah\JUKNIS%20PROFIL%202015\LAMPIRAN%20JUKNIS%20PROFIL%20KES%2020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2\1.%20LAMPIRAN%20JUKNIS%20PROFIL%20KESEHATAN%202021_21-01-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14/Downloads/file:/C:/Users/PPA/Downloads/file:/C:/Users/indah/Documents/BAHAN%20BALI/JUKNIS%20PROFIL/Users/user/Documents/Pedoman%20Profil%20Terpilah/JUKNIS%20PROFIL%202015/LAMPIRAN%20JUKNIS%20PROFIL%20KES%20201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14/Downloads/16.%20PROFILKES%20KAB%20MOJOKERTO%2020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</sheetNames>
    <sheetDataSet>
      <sheetData sheetId="0" refreshError="1"/>
      <sheetData sheetId="1" refreshError="1">
        <row r="6">
          <cell r="E6" t="str">
            <v xml:space="preserve">TAHUN 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0a"/>
      <sheetName val="60b"/>
      <sheetName val="60c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</sheetNames>
    <sheetDataSet>
      <sheetData sheetId="0"/>
      <sheetData sheetId="1"/>
      <sheetData sheetId="2">
        <row r="11">
          <cell r="E11">
            <v>77343</v>
          </cell>
        </row>
        <row r="14">
          <cell r="C14">
            <v>41384</v>
          </cell>
          <cell r="D14">
            <v>39769</v>
          </cell>
        </row>
        <row r="15">
          <cell r="C15">
            <v>43463</v>
          </cell>
          <cell r="D15">
            <v>41487</v>
          </cell>
        </row>
        <row r="16">
          <cell r="C16">
            <v>43871</v>
          </cell>
          <cell r="D16">
            <v>41672</v>
          </cell>
        </row>
        <row r="17">
          <cell r="C17">
            <v>40323</v>
          </cell>
          <cell r="D17">
            <v>38755</v>
          </cell>
        </row>
        <row r="18">
          <cell r="C18">
            <v>45015</v>
          </cell>
          <cell r="D18">
            <v>43380</v>
          </cell>
        </row>
        <row r="19">
          <cell r="C19">
            <v>41948</v>
          </cell>
          <cell r="D19">
            <v>41420</v>
          </cell>
        </row>
        <row r="20">
          <cell r="C20">
            <v>41317</v>
          </cell>
          <cell r="D20">
            <v>42458</v>
          </cell>
        </row>
        <row r="21">
          <cell r="C21">
            <v>40679</v>
          </cell>
          <cell r="D21">
            <v>40910</v>
          </cell>
        </row>
        <row r="22">
          <cell r="C22">
            <v>33709</v>
          </cell>
          <cell r="D22">
            <v>35813</v>
          </cell>
        </row>
        <row r="23">
          <cell r="C23">
            <v>26262</v>
          </cell>
          <cell r="D23">
            <v>26283</v>
          </cell>
        </row>
        <row r="24">
          <cell r="C24">
            <v>17409</v>
          </cell>
          <cell r="D24">
            <v>17262</v>
          </cell>
        </row>
        <row r="25">
          <cell r="C25">
            <v>9945</v>
          </cell>
          <cell r="D25">
            <v>10991</v>
          </cell>
        </row>
        <row r="26">
          <cell r="C26">
            <v>11080</v>
          </cell>
          <cell r="D26">
            <v>15777</v>
          </cell>
        </row>
        <row r="28">
          <cell r="E28">
            <v>1122165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  <sheetName val="78"/>
      <sheetName val="79"/>
      <sheetName val="80"/>
      <sheetName val="81"/>
    </sheetNames>
    <sheetDataSet>
      <sheetData sheetId="0"/>
      <sheetData sheetId="1">
        <row r="6">
          <cell r="E6" t="str">
            <v xml:space="preserve">TAHUN 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0a"/>
      <sheetName val="60b"/>
      <sheetName val="60c"/>
      <sheetName val="61"/>
      <sheetName val="62"/>
      <sheetName val="63"/>
      <sheetName val="64"/>
      <sheetName val="65"/>
      <sheetName val="66"/>
      <sheetName val="67"/>
      <sheetName val="68"/>
      <sheetName val="69"/>
      <sheetName val="70"/>
      <sheetName val="71"/>
      <sheetName val="72"/>
      <sheetName val="73"/>
      <sheetName val="74"/>
      <sheetName val="75"/>
      <sheetName val="76"/>
      <sheetName val="77"/>
    </sheetNames>
    <sheetDataSet>
      <sheetData sheetId="0"/>
      <sheetData sheetId="1">
        <row r="5">
          <cell r="E5" t="str">
            <v>KABUPATEN</v>
          </cell>
          <cell r="F5" t="str">
            <v>MOJOKERTO</v>
          </cell>
        </row>
        <row r="6">
          <cell r="E6" t="str">
            <v xml:space="preserve">TAHUN </v>
          </cell>
          <cell r="F6">
            <v>2021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4.bin"/><Relationship Id="rId4" Type="http://schemas.openxmlformats.org/officeDocument/2006/relationships/comments" Target="../comments5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9"/>
  <sheetViews>
    <sheetView view="pageBreakPreview" zoomScale="60" zoomScaleNormal="110" workbookViewId="0">
      <selection activeCell="F75" sqref="F75"/>
    </sheetView>
  </sheetViews>
  <sheetFormatPr defaultColWidth="11.42578125" defaultRowHeight="14.25" x14ac:dyDescent="0.2"/>
  <cols>
    <col min="1" max="1" width="10.28515625" style="888" customWidth="1"/>
    <col min="2" max="2" width="80.42578125" style="890" customWidth="1"/>
    <col min="3" max="3" width="16.28515625" style="1112" customWidth="1"/>
    <col min="4" max="4" width="22.140625" style="1112" customWidth="1"/>
    <col min="5" max="5" width="38.5703125" style="1112" customWidth="1"/>
    <col min="6" max="6" width="29.7109375" style="1112" customWidth="1"/>
    <col min="7" max="7" width="20" style="1142" customWidth="1"/>
    <col min="8" max="8" width="5.7109375" style="190" customWidth="1"/>
    <col min="9" max="16384" width="11.42578125" style="190"/>
  </cols>
  <sheetData>
    <row r="1" spans="1:8" ht="26.25" x14ac:dyDescent="0.4">
      <c r="A1" s="1157" t="s">
        <v>713</v>
      </c>
      <c r="B1" s="1157"/>
      <c r="C1" s="1157"/>
      <c r="D1" s="1157"/>
      <c r="E1" s="1157"/>
      <c r="F1" s="1157"/>
      <c r="G1" s="1157"/>
    </row>
    <row r="2" spans="1:8" ht="26.25" x14ac:dyDescent="0.4">
      <c r="A2" s="1157" t="s">
        <v>1390</v>
      </c>
      <c r="B2" s="1157"/>
      <c r="C2" s="1157"/>
      <c r="D2" s="1157"/>
      <c r="E2" s="1157"/>
      <c r="F2" s="1157"/>
      <c r="G2" s="1157"/>
      <c r="H2" s="191"/>
    </row>
    <row r="3" spans="1:8" ht="26.25" x14ac:dyDescent="0.4">
      <c r="A3" s="1157" t="s">
        <v>1391</v>
      </c>
      <c r="B3" s="1157"/>
      <c r="C3" s="1157"/>
      <c r="D3" s="1157"/>
      <c r="E3" s="1157"/>
      <c r="F3" s="1157"/>
      <c r="G3" s="1157"/>
      <c r="H3" s="192"/>
    </row>
    <row r="4" spans="1:8" ht="12" customHeight="1" x14ac:dyDescent="0.2"/>
    <row r="5" spans="1:8" ht="42" customHeight="1" x14ac:dyDescent="0.2">
      <c r="A5" s="1158" t="s">
        <v>153</v>
      </c>
      <c r="B5" s="1158" t="s">
        <v>714</v>
      </c>
      <c r="C5" s="1159" t="s">
        <v>715</v>
      </c>
      <c r="D5" s="1160"/>
      <c r="E5" s="1160"/>
      <c r="F5" s="1161"/>
      <c r="G5" s="1162" t="s">
        <v>716</v>
      </c>
    </row>
    <row r="6" spans="1:8" ht="33" customHeight="1" x14ac:dyDescent="0.2">
      <c r="A6" s="1158"/>
      <c r="B6" s="1158"/>
      <c r="C6" s="1113" t="s">
        <v>27</v>
      </c>
      <c r="D6" s="1113" t="s">
        <v>28</v>
      </c>
      <c r="E6" s="1113" t="s">
        <v>14</v>
      </c>
      <c r="F6" s="1113" t="s">
        <v>717</v>
      </c>
      <c r="G6" s="1163"/>
    </row>
    <row r="7" spans="1:8" ht="25.5" customHeight="1" x14ac:dyDescent="0.2">
      <c r="A7" s="892" t="s">
        <v>920</v>
      </c>
      <c r="B7" s="893" t="s">
        <v>718</v>
      </c>
      <c r="C7" s="1114"/>
      <c r="D7" s="1114"/>
      <c r="E7" s="1114"/>
      <c r="F7" s="1114"/>
      <c r="G7" s="1151"/>
    </row>
    <row r="8" spans="1:8" ht="25.5" customHeight="1" x14ac:dyDescent="0.2">
      <c r="A8" s="894">
        <v>1</v>
      </c>
      <c r="B8" s="895" t="s">
        <v>719</v>
      </c>
      <c r="C8" s="908"/>
      <c r="D8" s="908"/>
      <c r="E8" s="907">
        <f>'1'!C30</f>
        <v>692.15</v>
      </c>
      <c r="F8" s="910" t="s">
        <v>1392</v>
      </c>
      <c r="G8" s="1152" t="s">
        <v>720</v>
      </c>
    </row>
    <row r="9" spans="1:8" ht="23.25" x14ac:dyDescent="0.2">
      <c r="A9" s="894">
        <v>2</v>
      </c>
      <c r="B9" s="895" t="s">
        <v>721</v>
      </c>
      <c r="C9" s="908"/>
      <c r="D9" s="908"/>
      <c r="E9" s="907">
        <f>'1'!F30</f>
        <v>304</v>
      </c>
      <c r="F9" s="1136" t="s">
        <v>1027</v>
      </c>
      <c r="G9" s="1152" t="s">
        <v>720</v>
      </c>
    </row>
    <row r="10" spans="1:8" ht="25.5" customHeight="1" x14ac:dyDescent="0.2">
      <c r="A10" s="894">
        <v>3</v>
      </c>
      <c r="B10" s="895" t="s">
        <v>722</v>
      </c>
      <c r="C10" s="907">
        <f>'2'!C28</f>
        <v>567827</v>
      </c>
      <c r="D10" s="907">
        <f>'2'!D28</f>
        <v>569052</v>
      </c>
      <c r="E10" s="907">
        <f>'2'!E28</f>
        <v>1136879</v>
      </c>
      <c r="F10" s="910" t="s">
        <v>723</v>
      </c>
      <c r="G10" s="1152" t="s">
        <v>724</v>
      </c>
    </row>
    <row r="11" spans="1:8" ht="25.5" customHeight="1" x14ac:dyDescent="0.2">
      <c r="A11" s="894">
        <v>4</v>
      </c>
      <c r="B11" s="895" t="s">
        <v>725</v>
      </c>
      <c r="C11" s="1111"/>
      <c r="D11" s="1111"/>
      <c r="E11" s="902">
        <f>'1'!I30</f>
        <v>3.1272201637770496</v>
      </c>
      <c r="F11" s="910" t="s">
        <v>723</v>
      </c>
      <c r="G11" s="1152" t="s">
        <v>720</v>
      </c>
    </row>
    <row r="12" spans="1:8" ht="25.5" customHeight="1" x14ac:dyDescent="0.2">
      <c r="A12" s="894">
        <v>5</v>
      </c>
      <c r="B12" s="895" t="s">
        <v>1393</v>
      </c>
      <c r="C12" s="1111"/>
      <c r="D12" s="1111"/>
      <c r="E12" s="902">
        <f>'1'!J30</f>
        <v>1642.532688001156</v>
      </c>
      <c r="F12" s="910" t="s">
        <v>1394</v>
      </c>
      <c r="G12" s="1152" t="s">
        <v>720</v>
      </c>
    </row>
    <row r="13" spans="1:8" ht="78" customHeight="1" x14ac:dyDescent="0.2">
      <c r="A13" s="894">
        <v>6</v>
      </c>
      <c r="B13" s="895" t="s">
        <v>726</v>
      </c>
      <c r="C13" s="1111"/>
      <c r="D13" s="1111"/>
      <c r="E13" s="902">
        <f>'2'!E29</f>
        <v>41.848696088327372</v>
      </c>
      <c r="F13" s="1136" t="s">
        <v>727</v>
      </c>
      <c r="G13" s="1152" t="s">
        <v>724</v>
      </c>
    </row>
    <row r="14" spans="1:8" ht="25.5" customHeight="1" x14ac:dyDescent="0.2">
      <c r="A14" s="894">
        <v>7</v>
      </c>
      <c r="B14" s="895" t="s">
        <v>728</v>
      </c>
      <c r="C14" s="1111"/>
      <c r="D14" s="1111"/>
      <c r="E14" s="902">
        <f>'2'!F28</f>
        <v>99.784729690783962</v>
      </c>
      <c r="F14" s="1120"/>
      <c r="G14" s="1152" t="s">
        <v>724</v>
      </c>
    </row>
    <row r="15" spans="1:8" ht="29.25" customHeight="1" x14ac:dyDescent="0.2">
      <c r="A15" s="894">
        <v>8</v>
      </c>
      <c r="B15" s="896" t="s">
        <v>1046</v>
      </c>
      <c r="C15" s="902">
        <f>'3'!F12</f>
        <v>96.55</v>
      </c>
      <c r="D15" s="902" t="str">
        <f>'3'!G12</f>
        <v>94,52</v>
      </c>
      <c r="E15" s="902" t="str">
        <f>'3'!H12</f>
        <v>95,53</v>
      </c>
      <c r="F15" s="910" t="s">
        <v>164</v>
      </c>
      <c r="G15" s="1152" t="s">
        <v>729</v>
      </c>
    </row>
    <row r="16" spans="1:8" ht="38.25" customHeight="1" x14ac:dyDescent="0.2">
      <c r="A16" s="894">
        <v>9</v>
      </c>
      <c r="B16" s="896" t="s">
        <v>1047</v>
      </c>
      <c r="C16" s="902"/>
      <c r="D16" s="902"/>
      <c r="E16" s="902"/>
      <c r="F16" s="910"/>
      <c r="G16" s="1152"/>
    </row>
    <row r="17" spans="1:7" ht="25.5" customHeight="1" x14ac:dyDescent="0.2">
      <c r="A17" s="894"/>
      <c r="B17" s="896" t="s">
        <v>730</v>
      </c>
      <c r="C17" s="902">
        <f>'3'!F16</f>
        <v>24.86</v>
      </c>
      <c r="D17" s="902">
        <f>'3'!G16</f>
        <v>23.61</v>
      </c>
      <c r="E17" s="902">
        <f>'3'!H16</f>
        <v>10.95</v>
      </c>
      <c r="F17" s="910" t="s">
        <v>164</v>
      </c>
      <c r="G17" s="1152" t="s">
        <v>729</v>
      </c>
    </row>
    <row r="18" spans="1:7" ht="25.5" customHeight="1" x14ac:dyDescent="0.2">
      <c r="A18" s="897"/>
      <c r="B18" s="896" t="s">
        <v>1054</v>
      </c>
      <c r="C18" s="902">
        <f>'3'!F17</f>
        <v>23.1</v>
      </c>
      <c r="D18" s="902">
        <f>'3'!G17</f>
        <v>23.67</v>
      </c>
      <c r="E18" s="902">
        <f>'3'!H17</f>
        <v>10.95</v>
      </c>
      <c r="F18" s="910" t="s">
        <v>164</v>
      </c>
      <c r="G18" s="1152" t="s">
        <v>729</v>
      </c>
    </row>
    <row r="19" spans="1:7" ht="25.5" customHeight="1" x14ac:dyDescent="0.2">
      <c r="A19" s="897"/>
      <c r="B19" s="896" t="s">
        <v>731</v>
      </c>
      <c r="C19" s="902">
        <f>'3'!F18</f>
        <v>13.94</v>
      </c>
      <c r="D19" s="902">
        <f>'3'!G18</f>
        <v>6.49</v>
      </c>
      <c r="E19" s="902">
        <f>'3'!H18</f>
        <v>10.95</v>
      </c>
      <c r="F19" s="910" t="s">
        <v>164</v>
      </c>
      <c r="G19" s="1152" t="s">
        <v>729</v>
      </c>
    </row>
    <row r="20" spans="1:7" ht="25.5" customHeight="1" x14ac:dyDescent="0.2">
      <c r="A20" s="897"/>
      <c r="B20" s="896" t="s">
        <v>1057</v>
      </c>
      <c r="C20" s="902">
        <f>'3'!F19</f>
        <v>0.73</v>
      </c>
      <c r="D20" s="902">
        <f>'3'!G19</f>
        <v>1.45</v>
      </c>
      <c r="E20" s="902">
        <f>'3'!H19</f>
        <v>10.95</v>
      </c>
      <c r="F20" s="910" t="s">
        <v>164</v>
      </c>
      <c r="G20" s="1152" t="s">
        <v>729</v>
      </c>
    </row>
    <row r="21" spans="1:7" ht="25.5" customHeight="1" x14ac:dyDescent="0.2">
      <c r="A21" s="897"/>
      <c r="B21" s="896" t="s">
        <v>732</v>
      </c>
      <c r="C21" s="902">
        <f>'3'!F20</f>
        <v>0</v>
      </c>
      <c r="D21" s="902">
        <f>'3'!G20</f>
        <v>0</v>
      </c>
      <c r="E21" s="902">
        <f>'3'!H20</f>
        <v>0</v>
      </c>
      <c r="F21" s="910" t="s">
        <v>164</v>
      </c>
      <c r="G21" s="1152" t="s">
        <v>729</v>
      </c>
    </row>
    <row r="22" spans="1:7" ht="25.5" customHeight="1" x14ac:dyDescent="0.2">
      <c r="A22" s="897"/>
      <c r="B22" s="896" t="s">
        <v>1056</v>
      </c>
      <c r="C22" s="902">
        <f>'3'!F21</f>
        <v>5.33</v>
      </c>
      <c r="D22" s="902">
        <f>'3'!G21</f>
        <v>10.95</v>
      </c>
      <c r="E22" s="902">
        <f>'3'!H21</f>
        <v>10.95</v>
      </c>
      <c r="F22" s="910" t="s">
        <v>164</v>
      </c>
      <c r="G22" s="1152" t="s">
        <v>729</v>
      </c>
    </row>
    <row r="23" spans="1:7" ht="25.5" customHeight="1" x14ac:dyDescent="0.2">
      <c r="A23" s="897"/>
      <c r="B23" s="895" t="s">
        <v>733</v>
      </c>
      <c r="C23" s="902">
        <f>'3'!F22</f>
        <v>0.36</v>
      </c>
      <c r="D23" s="902">
        <f>'3'!G22</f>
        <v>10.95</v>
      </c>
      <c r="E23" s="902">
        <f>'3'!H22</f>
        <v>10.95</v>
      </c>
      <c r="F23" s="910" t="s">
        <v>164</v>
      </c>
      <c r="G23" s="1152" t="s">
        <v>729</v>
      </c>
    </row>
    <row r="24" spans="1:7" ht="25.5" customHeight="1" x14ac:dyDescent="0.2">
      <c r="A24" s="897"/>
      <c r="B24" s="898"/>
      <c r="C24" s="1115"/>
      <c r="D24" s="1115"/>
      <c r="E24" s="1115"/>
      <c r="F24" s="910"/>
      <c r="G24" s="1152"/>
    </row>
    <row r="25" spans="1:7" ht="25.5" customHeight="1" x14ac:dyDescent="0.2">
      <c r="A25" s="899" t="s">
        <v>921</v>
      </c>
      <c r="B25" s="900" t="s">
        <v>98</v>
      </c>
      <c r="C25" s="904"/>
      <c r="D25" s="904"/>
      <c r="E25" s="904"/>
      <c r="F25" s="910"/>
      <c r="G25" s="1153"/>
    </row>
    <row r="26" spans="1:7" ht="25.5" customHeight="1" x14ac:dyDescent="0.2">
      <c r="A26" s="899" t="s">
        <v>922</v>
      </c>
      <c r="B26" s="900" t="s">
        <v>826</v>
      </c>
      <c r="C26" s="904"/>
      <c r="D26" s="904"/>
      <c r="E26" s="904"/>
      <c r="F26" s="910"/>
      <c r="G26" s="1153"/>
    </row>
    <row r="27" spans="1:7" ht="25.5" customHeight="1" x14ac:dyDescent="0.2">
      <c r="A27" s="894">
        <v>10</v>
      </c>
      <c r="B27" s="895" t="s">
        <v>827</v>
      </c>
      <c r="C27" s="901"/>
      <c r="D27" s="901"/>
      <c r="E27" s="907">
        <f>'4'!I11</f>
        <v>11</v>
      </c>
      <c r="F27" s="910" t="s">
        <v>828</v>
      </c>
      <c r="G27" s="1152" t="s">
        <v>735</v>
      </c>
    </row>
    <row r="28" spans="1:7" ht="25.5" customHeight="1" x14ac:dyDescent="0.2">
      <c r="A28" s="894">
        <v>11</v>
      </c>
      <c r="B28" s="895" t="s">
        <v>830</v>
      </c>
      <c r="C28" s="901"/>
      <c r="D28" s="901"/>
      <c r="E28" s="907">
        <f>'66'!I12</f>
        <v>0</v>
      </c>
      <c r="F28" s="910" t="s">
        <v>828</v>
      </c>
      <c r="G28" s="1152" t="s">
        <v>735</v>
      </c>
    </row>
    <row r="29" spans="1:7" ht="25.5" customHeight="1" x14ac:dyDescent="0.2">
      <c r="A29" s="894">
        <v>12</v>
      </c>
      <c r="B29" s="895" t="s">
        <v>831</v>
      </c>
      <c r="C29" s="901"/>
      <c r="D29" s="901"/>
      <c r="E29" s="907">
        <f>'4'!I14</f>
        <v>17</v>
      </c>
      <c r="F29" s="910" t="s">
        <v>509</v>
      </c>
      <c r="G29" s="1152" t="s">
        <v>735</v>
      </c>
    </row>
    <row r="30" spans="1:7" ht="25.5" customHeight="1" x14ac:dyDescent="0.2">
      <c r="A30" s="894">
        <v>13</v>
      </c>
      <c r="B30" s="895" t="s">
        <v>832</v>
      </c>
      <c r="C30" s="901"/>
      <c r="D30" s="901"/>
      <c r="E30" s="907">
        <f>'4'!I16</f>
        <v>10</v>
      </c>
      <c r="F30" s="910" t="s">
        <v>509</v>
      </c>
      <c r="G30" s="1152" t="s">
        <v>735</v>
      </c>
    </row>
    <row r="31" spans="1:7" ht="50.25" customHeight="1" x14ac:dyDescent="0.2">
      <c r="A31" s="894">
        <v>14</v>
      </c>
      <c r="B31" s="895" t="s">
        <v>833</v>
      </c>
      <c r="C31" s="901"/>
      <c r="D31" s="901"/>
      <c r="E31" s="907">
        <f>'4'!I17</f>
        <v>9</v>
      </c>
      <c r="F31" s="1135" t="s">
        <v>917</v>
      </c>
      <c r="G31" s="1152" t="s">
        <v>735</v>
      </c>
    </row>
    <row r="32" spans="1:7" ht="25.5" customHeight="1" x14ac:dyDescent="0.2">
      <c r="A32" s="894">
        <v>15</v>
      </c>
      <c r="B32" s="895" t="s">
        <v>834</v>
      </c>
      <c r="C32" s="901"/>
      <c r="D32" s="901"/>
      <c r="E32" s="907">
        <f>'4'!I18</f>
        <v>55</v>
      </c>
      <c r="F32" s="910" t="s">
        <v>918</v>
      </c>
      <c r="G32" s="1152" t="s">
        <v>735</v>
      </c>
    </row>
    <row r="33" spans="1:9" ht="25.5" customHeight="1" x14ac:dyDescent="0.2">
      <c r="A33" s="894">
        <v>16</v>
      </c>
      <c r="B33" s="895" t="s">
        <v>835</v>
      </c>
      <c r="C33" s="901"/>
      <c r="D33" s="901"/>
      <c r="E33" s="907">
        <f>'4'!I38</f>
        <v>94</v>
      </c>
      <c r="F33" s="1137" t="s">
        <v>919</v>
      </c>
      <c r="G33" s="1152" t="s">
        <v>735</v>
      </c>
    </row>
    <row r="34" spans="1:9" ht="25.5" customHeight="1" x14ac:dyDescent="0.2">
      <c r="A34" s="894">
        <v>17</v>
      </c>
      <c r="B34" s="895" t="s">
        <v>836</v>
      </c>
      <c r="C34" s="903"/>
      <c r="D34" s="903"/>
      <c r="E34" s="902">
        <f>'6'!E13</f>
        <v>100</v>
      </c>
      <c r="F34" s="910" t="s">
        <v>164</v>
      </c>
      <c r="G34" s="1152" t="s">
        <v>750</v>
      </c>
    </row>
    <row r="35" spans="1:9" ht="25.5" customHeight="1" x14ac:dyDescent="0.2">
      <c r="A35" s="897"/>
      <c r="B35" s="895"/>
      <c r="C35" s="903"/>
      <c r="D35" s="903"/>
      <c r="E35" s="902"/>
      <c r="F35" s="910"/>
      <c r="G35" s="1152"/>
    </row>
    <row r="36" spans="1:9" ht="25.5" customHeight="1" x14ac:dyDescent="0.2">
      <c r="A36" s="899" t="s">
        <v>923</v>
      </c>
      <c r="B36" s="900" t="s">
        <v>807</v>
      </c>
      <c r="C36" s="903"/>
      <c r="D36" s="903"/>
      <c r="E36" s="902"/>
      <c r="F36" s="910"/>
      <c r="G36" s="1152"/>
    </row>
    <row r="37" spans="1:9" ht="25.5" customHeight="1" x14ac:dyDescent="0.2">
      <c r="A37" s="894">
        <v>18</v>
      </c>
      <c r="B37" s="895" t="s">
        <v>810</v>
      </c>
      <c r="C37" s="902">
        <f>'5'!C12</f>
        <v>132.23974907850456</v>
      </c>
      <c r="D37" s="902">
        <f>'5'!D12</f>
        <v>217.40262752788851</v>
      </c>
      <c r="E37" s="902">
        <f>'5'!E12</f>
        <v>174.86707028628376</v>
      </c>
      <c r="F37" s="910" t="s">
        <v>164</v>
      </c>
      <c r="G37" s="1152" t="s">
        <v>740</v>
      </c>
    </row>
    <row r="38" spans="1:9" ht="25.5" customHeight="1" x14ac:dyDescent="0.2">
      <c r="A38" s="894">
        <v>19</v>
      </c>
      <c r="B38" s="895" t="s">
        <v>812</v>
      </c>
      <c r="C38" s="902">
        <f>'5'!F12</f>
        <v>4.9467569448122264</v>
      </c>
      <c r="D38" s="902">
        <f>'5'!G12</f>
        <v>7.9156210680219026</v>
      </c>
      <c r="E38" s="902">
        <f>'5'!H12</f>
        <v>6.432789068393574</v>
      </c>
      <c r="F38" s="910" t="s">
        <v>164</v>
      </c>
      <c r="G38" s="1152" t="s">
        <v>740</v>
      </c>
      <c r="I38" s="194"/>
    </row>
    <row r="39" spans="1:9" ht="46.5" x14ac:dyDescent="0.2">
      <c r="A39" s="894">
        <v>20</v>
      </c>
      <c r="B39" s="896" t="s">
        <v>1395</v>
      </c>
      <c r="C39" s="1116">
        <f>'7'!M21</f>
        <v>21.508221508221506</v>
      </c>
      <c r="D39" s="1116">
        <f>'7'!N21</f>
        <v>0</v>
      </c>
      <c r="E39" s="1116">
        <f>'7'!O21</f>
        <v>43.598585835168656</v>
      </c>
      <c r="F39" s="1135" t="s">
        <v>867</v>
      </c>
      <c r="G39" s="1152" t="s">
        <v>754</v>
      </c>
      <c r="I39" s="194"/>
    </row>
    <row r="40" spans="1:9" ht="46.5" x14ac:dyDescent="0.2">
      <c r="A40" s="894">
        <v>21</v>
      </c>
      <c r="B40" s="896" t="s">
        <v>1396</v>
      </c>
      <c r="C40" s="1116">
        <f>'7'!P21</f>
        <v>8.5050085050085045</v>
      </c>
      <c r="D40" s="1116">
        <f>'7'!Q21</f>
        <v>0</v>
      </c>
      <c r="E40" s="1116">
        <f>'7'!R21</f>
        <v>22.559986090181987</v>
      </c>
      <c r="F40" s="1135" t="s">
        <v>867</v>
      </c>
      <c r="G40" s="1152" t="s">
        <v>754</v>
      </c>
    </row>
    <row r="41" spans="1:9" ht="25.5" customHeight="1" x14ac:dyDescent="0.2">
      <c r="A41" s="894">
        <v>22</v>
      </c>
      <c r="B41" s="895" t="s">
        <v>1397</v>
      </c>
      <c r="C41" s="1117"/>
      <c r="D41" s="1118"/>
      <c r="E41" s="902">
        <f>'8'!G20</f>
        <v>43.422517123287676</v>
      </c>
      <c r="F41" s="910" t="s">
        <v>164</v>
      </c>
      <c r="G41" s="1152" t="s">
        <v>756</v>
      </c>
      <c r="I41" s="194"/>
    </row>
    <row r="42" spans="1:9" ht="25.5" customHeight="1" x14ac:dyDescent="0.2">
      <c r="A42" s="894">
        <v>23</v>
      </c>
      <c r="B42" s="895" t="s">
        <v>1398</v>
      </c>
      <c r="C42" s="1119"/>
      <c r="D42" s="905"/>
      <c r="E42" s="902">
        <f>'8'!H20</f>
        <v>49.017045454545453</v>
      </c>
      <c r="F42" s="910" t="s">
        <v>815</v>
      </c>
      <c r="G42" s="1152" t="s">
        <v>756</v>
      </c>
      <c r="I42" s="194"/>
    </row>
    <row r="43" spans="1:9" ht="25.5" customHeight="1" x14ac:dyDescent="0.2">
      <c r="A43" s="894">
        <v>24</v>
      </c>
      <c r="B43" s="895" t="s">
        <v>1399</v>
      </c>
      <c r="C43" s="1119"/>
      <c r="D43" s="905"/>
      <c r="E43" s="902">
        <f>'8'!I20</f>
        <v>4.2129795989335808</v>
      </c>
      <c r="F43" s="910" t="s">
        <v>816</v>
      </c>
      <c r="G43" s="1152" t="s">
        <v>756</v>
      </c>
      <c r="I43" s="194"/>
    </row>
    <row r="44" spans="1:9" ht="25.5" customHeight="1" x14ac:dyDescent="0.2">
      <c r="A44" s="894">
        <v>25</v>
      </c>
      <c r="B44" s="895" t="s">
        <v>1400</v>
      </c>
      <c r="C44" s="1119"/>
      <c r="D44" s="905"/>
      <c r="E44" s="902">
        <f>'8'!J20</f>
        <v>2.850469456357946</v>
      </c>
      <c r="F44" s="910" t="s">
        <v>816</v>
      </c>
      <c r="G44" s="1152" t="s">
        <v>756</v>
      </c>
      <c r="I44" s="194"/>
    </row>
    <row r="45" spans="1:9" ht="46.5" x14ac:dyDescent="0.2">
      <c r="A45" s="894">
        <v>26</v>
      </c>
      <c r="B45" s="896" t="s">
        <v>1048</v>
      </c>
      <c r="C45" s="1119"/>
      <c r="D45" s="905"/>
      <c r="E45" s="902">
        <f>'9'!D36</f>
        <v>0.96481481481481512</v>
      </c>
      <c r="F45" s="910" t="s">
        <v>164</v>
      </c>
      <c r="G45" s="1152" t="s">
        <v>757</v>
      </c>
    </row>
    <row r="46" spans="1:9" ht="25.5" customHeight="1" x14ac:dyDescent="0.2">
      <c r="A46" s="897"/>
      <c r="B46" s="898"/>
      <c r="C46" s="1120"/>
      <c r="D46" s="904"/>
      <c r="E46" s="904"/>
      <c r="F46" s="910"/>
      <c r="G46" s="1152"/>
    </row>
    <row r="47" spans="1:9" ht="46.5" x14ac:dyDescent="0.2">
      <c r="A47" s="899" t="s">
        <v>924</v>
      </c>
      <c r="B47" s="917" t="s">
        <v>865</v>
      </c>
      <c r="C47" s="1121"/>
      <c r="D47" s="905"/>
      <c r="E47" s="904"/>
      <c r="F47" s="910"/>
      <c r="G47" s="1152"/>
    </row>
    <row r="48" spans="1:9" ht="25.5" customHeight="1" x14ac:dyDescent="0.2">
      <c r="A48" s="894">
        <v>27</v>
      </c>
      <c r="B48" s="895" t="s">
        <v>838</v>
      </c>
      <c r="C48" s="1121"/>
      <c r="D48" s="905"/>
      <c r="E48" s="906">
        <f>'10'!L38</f>
        <v>1287</v>
      </c>
      <c r="F48" s="1137" t="s">
        <v>839</v>
      </c>
      <c r="G48" s="1152" t="s">
        <v>758</v>
      </c>
    </row>
    <row r="49" spans="1:9" ht="25.5" customHeight="1" x14ac:dyDescent="0.2">
      <c r="A49" s="894">
        <v>28</v>
      </c>
      <c r="B49" s="895" t="s">
        <v>841</v>
      </c>
      <c r="C49" s="1121"/>
      <c r="D49" s="905"/>
      <c r="E49" s="902">
        <f>'10'!N38</f>
        <v>88.422688422688424</v>
      </c>
      <c r="F49" s="1137" t="s">
        <v>164</v>
      </c>
      <c r="G49" s="1152" t="s">
        <v>758</v>
      </c>
    </row>
    <row r="50" spans="1:9" ht="23.25" x14ac:dyDescent="0.2">
      <c r="A50" s="894">
        <v>29</v>
      </c>
      <c r="B50" s="895" t="s">
        <v>842</v>
      </c>
      <c r="C50" s="1121"/>
      <c r="D50" s="905"/>
      <c r="E50" s="902">
        <f>'10'!L39</f>
        <v>1.6640161359140451</v>
      </c>
      <c r="F50" s="1136" t="s">
        <v>843</v>
      </c>
      <c r="G50" s="1152" t="s">
        <v>758</v>
      </c>
    </row>
    <row r="51" spans="1:9" ht="23.25" x14ac:dyDescent="0.2">
      <c r="A51" s="894">
        <v>30</v>
      </c>
      <c r="B51" s="895" t="s">
        <v>866</v>
      </c>
      <c r="C51" s="1121"/>
      <c r="D51" s="905"/>
      <c r="E51" s="906">
        <f>'10'!O38</f>
        <v>304</v>
      </c>
      <c r="F51" s="1135" t="s">
        <v>866</v>
      </c>
      <c r="G51" s="1152" t="s">
        <v>758</v>
      </c>
    </row>
    <row r="52" spans="1:9" ht="25.5" customHeight="1" x14ac:dyDescent="0.2">
      <c r="A52" s="897"/>
      <c r="B52" s="898"/>
      <c r="C52" s="1120"/>
      <c r="D52" s="904"/>
      <c r="E52" s="904"/>
      <c r="F52" s="910"/>
      <c r="G52" s="1152"/>
    </row>
    <row r="53" spans="1:9" ht="25.5" customHeight="1" x14ac:dyDescent="0.2">
      <c r="A53" s="899" t="s">
        <v>925</v>
      </c>
      <c r="B53" s="900" t="s">
        <v>869</v>
      </c>
      <c r="C53" s="904"/>
      <c r="D53" s="904"/>
      <c r="E53" s="904"/>
      <c r="F53" s="910"/>
      <c r="G53" s="1153"/>
    </row>
    <row r="54" spans="1:9" ht="25.5" customHeight="1" x14ac:dyDescent="0.2">
      <c r="A54" s="894">
        <v>31</v>
      </c>
      <c r="B54" s="895" t="s">
        <v>846</v>
      </c>
      <c r="C54" s="907">
        <v>147</v>
      </c>
      <c r="D54" s="907">
        <v>61</v>
      </c>
      <c r="E54" s="907">
        <f>C54+D54</f>
        <v>208</v>
      </c>
      <c r="F54" s="910" t="s">
        <v>847</v>
      </c>
      <c r="G54" s="1152" t="s">
        <v>760</v>
      </c>
    </row>
    <row r="55" spans="1:9" ht="25.5" customHeight="1" x14ac:dyDescent="0.2">
      <c r="A55" s="894">
        <v>32</v>
      </c>
      <c r="B55" s="895" t="s">
        <v>849</v>
      </c>
      <c r="C55" s="907">
        <v>140</v>
      </c>
      <c r="D55" s="907">
        <v>143</v>
      </c>
      <c r="E55" s="907">
        <f>C55+D55</f>
        <v>283</v>
      </c>
      <c r="F55" s="910" t="s">
        <v>847</v>
      </c>
      <c r="G55" s="1152" t="s">
        <v>760</v>
      </c>
    </row>
    <row r="56" spans="1:9" ht="46.5" x14ac:dyDescent="0.2">
      <c r="A56" s="894">
        <v>33</v>
      </c>
      <c r="B56" s="895" t="s">
        <v>850</v>
      </c>
      <c r="C56" s="908"/>
      <c r="D56" s="908"/>
      <c r="E56" s="907">
        <v>43.8</v>
      </c>
      <c r="F56" s="1135" t="s">
        <v>755</v>
      </c>
      <c r="G56" s="1152" t="s">
        <v>760</v>
      </c>
      <c r="I56" s="194"/>
    </row>
    <row r="57" spans="1:9" ht="25.5" customHeight="1" x14ac:dyDescent="0.2">
      <c r="A57" s="894">
        <v>34</v>
      </c>
      <c r="B57" s="895" t="s">
        <v>851</v>
      </c>
      <c r="C57" s="907">
        <v>23</v>
      </c>
      <c r="D57" s="907">
        <v>51</v>
      </c>
      <c r="E57" s="907">
        <f>C57+D57</f>
        <v>74</v>
      </c>
      <c r="F57" s="1135" t="s">
        <v>847</v>
      </c>
      <c r="G57" s="1152" t="s">
        <v>760</v>
      </c>
      <c r="I57" s="194"/>
    </row>
    <row r="58" spans="1:9" ht="46.5" x14ac:dyDescent="0.2">
      <c r="A58" s="894">
        <v>35</v>
      </c>
      <c r="B58" s="895" t="s">
        <v>852</v>
      </c>
      <c r="C58" s="908"/>
      <c r="D58" s="908"/>
      <c r="E58" s="907">
        <v>6.6</v>
      </c>
      <c r="F58" s="1135" t="s">
        <v>755</v>
      </c>
      <c r="G58" s="1152" t="s">
        <v>760</v>
      </c>
      <c r="I58" s="194"/>
    </row>
    <row r="59" spans="1:9" ht="25.5" customHeight="1" x14ac:dyDescent="0.2">
      <c r="A59" s="894">
        <v>36</v>
      </c>
      <c r="B59" s="895" t="s">
        <v>853</v>
      </c>
      <c r="C59" s="908"/>
      <c r="D59" s="907">
        <v>699</v>
      </c>
      <c r="E59" s="908"/>
      <c r="F59" s="1135" t="s">
        <v>847</v>
      </c>
      <c r="G59" s="1152" t="s">
        <v>761</v>
      </c>
      <c r="I59" s="194"/>
    </row>
    <row r="60" spans="1:9" ht="46.5" x14ac:dyDescent="0.2">
      <c r="A60" s="894">
        <v>37</v>
      </c>
      <c r="B60" s="895" t="s">
        <v>855</v>
      </c>
      <c r="C60" s="908"/>
      <c r="D60" s="907">
        <v>62.3</v>
      </c>
      <c r="E60" s="908"/>
      <c r="F60" s="1135" t="s">
        <v>755</v>
      </c>
      <c r="G60" s="1152" t="s">
        <v>761</v>
      </c>
      <c r="I60" s="194"/>
    </row>
    <row r="61" spans="1:9" ht="25.5" customHeight="1" x14ac:dyDescent="0.2">
      <c r="A61" s="894">
        <v>38</v>
      </c>
      <c r="B61" s="895" t="s">
        <v>856</v>
      </c>
      <c r="C61" s="907">
        <v>470</v>
      </c>
      <c r="D61" s="907">
        <v>1012</v>
      </c>
      <c r="E61" s="907">
        <f>C61+D61</f>
        <v>1482</v>
      </c>
      <c r="F61" s="1135" t="s">
        <v>847</v>
      </c>
      <c r="G61" s="1152" t="s">
        <v>761</v>
      </c>
      <c r="I61" s="194"/>
    </row>
    <row r="62" spans="1:9" ht="46.5" x14ac:dyDescent="0.2">
      <c r="A62" s="894">
        <v>39</v>
      </c>
      <c r="B62" s="895" t="s">
        <v>857</v>
      </c>
      <c r="C62" s="908"/>
      <c r="D62" s="908"/>
      <c r="E62" s="907">
        <v>132.1</v>
      </c>
      <c r="F62" s="1135" t="s">
        <v>755</v>
      </c>
      <c r="G62" s="1152" t="s">
        <v>761</v>
      </c>
      <c r="I62" s="194"/>
    </row>
    <row r="63" spans="1:9" ht="25.5" customHeight="1" x14ac:dyDescent="0.2">
      <c r="A63" s="894">
        <v>40</v>
      </c>
      <c r="B63" s="895" t="s">
        <v>1049</v>
      </c>
      <c r="C63" s="907">
        <v>4</v>
      </c>
      <c r="D63" s="907">
        <v>21</v>
      </c>
      <c r="E63" s="907">
        <f>C63+D63</f>
        <v>25</v>
      </c>
      <c r="F63" s="910" t="s">
        <v>847</v>
      </c>
      <c r="G63" s="1152" t="s">
        <v>762</v>
      </c>
      <c r="I63" s="194"/>
    </row>
    <row r="64" spans="1:9" ht="25.5" customHeight="1" x14ac:dyDescent="0.2">
      <c r="A64" s="894">
        <v>41</v>
      </c>
      <c r="B64" s="895" t="s">
        <v>861</v>
      </c>
      <c r="C64" s="907">
        <v>10</v>
      </c>
      <c r="D64" s="907">
        <v>30</v>
      </c>
      <c r="E64" s="907">
        <f>C64+D64</f>
        <v>40</v>
      </c>
      <c r="F64" s="910" t="s">
        <v>847</v>
      </c>
      <c r="G64" s="1152" t="s">
        <v>762</v>
      </c>
      <c r="I64" s="194"/>
    </row>
    <row r="65" spans="1:9" ht="25.5" customHeight="1" x14ac:dyDescent="0.2">
      <c r="A65" s="894">
        <v>42</v>
      </c>
      <c r="B65" s="895" t="s">
        <v>863</v>
      </c>
      <c r="C65" s="907">
        <v>9</v>
      </c>
      <c r="D65" s="907">
        <v>80</v>
      </c>
      <c r="E65" s="907">
        <f>C65+D65</f>
        <v>89</v>
      </c>
      <c r="F65" s="910" t="s">
        <v>847</v>
      </c>
      <c r="G65" s="1152" t="s">
        <v>762</v>
      </c>
      <c r="I65" s="194"/>
    </row>
    <row r="66" spans="1:9" ht="25.5" customHeight="1" x14ac:dyDescent="0.2">
      <c r="A66" s="894">
        <v>43</v>
      </c>
      <c r="B66" s="895" t="s">
        <v>858</v>
      </c>
      <c r="C66" s="907">
        <v>38</v>
      </c>
      <c r="D66" s="907">
        <v>228</v>
      </c>
      <c r="E66" s="907">
        <f>C66+D66</f>
        <v>266</v>
      </c>
      <c r="F66" s="910" t="s">
        <v>847</v>
      </c>
      <c r="G66" s="1152" t="s">
        <v>763</v>
      </c>
      <c r="I66" s="194"/>
    </row>
    <row r="67" spans="1:9" ht="25.5" customHeight="1" x14ac:dyDescent="0.2">
      <c r="A67" s="897"/>
      <c r="B67" s="898"/>
      <c r="C67" s="904"/>
      <c r="D67" s="904"/>
      <c r="E67" s="904"/>
      <c r="F67" s="910"/>
      <c r="G67" s="1152"/>
      <c r="I67" s="194"/>
    </row>
    <row r="68" spans="1:9" ht="25.5" customHeight="1" x14ac:dyDescent="0.2">
      <c r="A68" s="899" t="s">
        <v>926</v>
      </c>
      <c r="B68" s="900" t="s">
        <v>870</v>
      </c>
      <c r="C68" s="1120"/>
      <c r="D68" s="1120"/>
      <c r="E68" s="1120"/>
      <c r="F68" s="910"/>
      <c r="G68" s="1153"/>
      <c r="I68" s="189"/>
    </row>
    <row r="69" spans="1:9" ht="25.5" customHeight="1" x14ac:dyDescent="0.2">
      <c r="A69" s="894">
        <v>44</v>
      </c>
      <c r="B69" s="895" t="s">
        <v>808</v>
      </c>
      <c r="C69" s="1121"/>
      <c r="D69" s="905"/>
      <c r="E69" s="902">
        <f>'17'!D19</f>
        <v>73.53063052224941</v>
      </c>
      <c r="F69" s="910" t="s">
        <v>164</v>
      </c>
      <c r="G69" s="1152" t="s">
        <v>764</v>
      </c>
    </row>
    <row r="70" spans="1:9" ht="46.5" x14ac:dyDescent="0.2">
      <c r="A70" s="894">
        <v>45</v>
      </c>
      <c r="B70" s="896" t="s">
        <v>912</v>
      </c>
      <c r="C70" s="1121"/>
      <c r="D70" s="905"/>
      <c r="E70" s="902">
        <f>'18'!F37</f>
        <v>98.35526315789474</v>
      </c>
      <c r="F70" s="910" t="s">
        <v>164</v>
      </c>
      <c r="G70" s="1152" t="s">
        <v>766</v>
      </c>
    </row>
    <row r="71" spans="1:9" ht="25.5" customHeight="1" x14ac:dyDescent="0.2">
      <c r="A71" s="894">
        <v>46</v>
      </c>
      <c r="B71" s="895" t="s">
        <v>1050</v>
      </c>
      <c r="C71" s="1121"/>
      <c r="D71" s="905"/>
      <c r="E71" s="1156">
        <f>'19'!C43</f>
        <v>275333325566</v>
      </c>
      <c r="F71" s="1137" t="s">
        <v>864</v>
      </c>
      <c r="G71" s="1152" t="s">
        <v>767</v>
      </c>
      <c r="I71" s="194"/>
    </row>
    <row r="72" spans="1:9" ht="25.5" customHeight="1" x14ac:dyDescent="0.2">
      <c r="A72" s="894">
        <v>47</v>
      </c>
      <c r="B72" s="895" t="s">
        <v>1051</v>
      </c>
      <c r="C72" s="1121"/>
      <c r="D72" s="905"/>
      <c r="E72" s="902">
        <f>'19'!D45</f>
        <v>9.9867989532784147</v>
      </c>
      <c r="F72" s="910" t="s">
        <v>164</v>
      </c>
      <c r="G72" s="1152" t="s">
        <v>767</v>
      </c>
    </row>
    <row r="73" spans="1:9" ht="25.5" customHeight="1" x14ac:dyDescent="0.2">
      <c r="A73" s="894">
        <v>48</v>
      </c>
      <c r="B73" s="895" t="s">
        <v>1052</v>
      </c>
      <c r="C73" s="1121"/>
      <c r="D73" s="905"/>
      <c r="E73" s="1156">
        <f>'19'!C46</f>
        <v>275333308641.73529</v>
      </c>
      <c r="F73" s="910" t="s">
        <v>864</v>
      </c>
      <c r="G73" s="1152" t="s">
        <v>767</v>
      </c>
    </row>
    <row r="74" spans="1:9" ht="25.5" customHeight="1" x14ac:dyDescent="0.2">
      <c r="A74" s="897"/>
      <c r="B74" s="898" t="s">
        <v>152</v>
      </c>
      <c r="C74" s="1120"/>
      <c r="D74" s="904"/>
      <c r="E74" s="904"/>
      <c r="F74" s="910"/>
      <c r="G74" s="1152"/>
    </row>
    <row r="75" spans="1:9" ht="25.5" customHeight="1" x14ac:dyDescent="0.2">
      <c r="A75" s="899" t="s">
        <v>908</v>
      </c>
      <c r="B75" s="900" t="s">
        <v>871</v>
      </c>
      <c r="C75" s="1120"/>
      <c r="D75" s="1120"/>
      <c r="E75" s="1120"/>
      <c r="F75" s="910"/>
      <c r="G75" s="1153"/>
    </row>
    <row r="76" spans="1:9" ht="25.5" customHeight="1" x14ac:dyDescent="0.2">
      <c r="A76" s="899" t="s">
        <v>927</v>
      </c>
      <c r="B76" s="900" t="s">
        <v>872</v>
      </c>
      <c r="C76" s="1120"/>
      <c r="D76" s="1120"/>
      <c r="E76" s="1120"/>
      <c r="F76" s="910"/>
      <c r="G76" s="1153"/>
    </row>
    <row r="77" spans="1:9" ht="36" customHeight="1" x14ac:dyDescent="0.2">
      <c r="A77" s="894">
        <v>49</v>
      </c>
      <c r="B77" s="895" t="s">
        <v>734</v>
      </c>
      <c r="C77" s="1122">
        <f>'20'!D39</f>
        <v>8076</v>
      </c>
      <c r="D77" s="1122">
        <f>'20'!G39</f>
        <v>7954</v>
      </c>
      <c r="E77" s="1122">
        <f>'20'!J39</f>
        <v>16030</v>
      </c>
      <c r="F77" s="910" t="s">
        <v>847</v>
      </c>
      <c r="G77" s="1152" t="s">
        <v>768</v>
      </c>
    </row>
    <row r="78" spans="1:9" ht="46.5" x14ac:dyDescent="0.2">
      <c r="A78" s="894">
        <v>50</v>
      </c>
      <c r="B78" s="895" t="s">
        <v>736</v>
      </c>
      <c r="C78" s="1123">
        <f>'20'!E40</f>
        <v>2.839856772441042</v>
      </c>
      <c r="D78" s="902">
        <f>'20'!H40</f>
        <v>2.7582748244734203</v>
      </c>
      <c r="E78" s="902">
        <f>'20'!K40</f>
        <v>2.7993779160186625</v>
      </c>
      <c r="F78" s="1135" t="s">
        <v>737</v>
      </c>
      <c r="G78" s="1152" t="s">
        <v>768</v>
      </c>
    </row>
    <row r="79" spans="1:9" ht="25.5" customHeight="1" x14ac:dyDescent="0.2">
      <c r="A79" s="894">
        <v>51</v>
      </c>
      <c r="B79" s="895" t="s">
        <v>748</v>
      </c>
      <c r="C79" s="1124"/>
      <c r="D79" s="906">
        <f>'21'!T38</f>
        <v>67</v>
      </c>
      <c r="E79" s="1124"/>
      <c r="F79" s="910" t="s">
        <v>749</v>
      </c>
      <c r="G79" s="1152" t="s">
        <v>769</v>
      </c>
    </row>
    <row r="80" spans="1:9" ht="46.5" x14ac:dyDescent="0.2">
      <c r="A80" s="894">
        <v>52</v>
      </c>
      <c r="B80" s="895" t="s">
        <v>751</v>
      </c>
      <c r="C80" s="1125"/>
      <c r="D80" s="902">
        <f>'21'!T39</f>
        <v>417.96631316281974</v>
      </c>
      <c r="E80" s="1111"/>
      <c r="F80" s="1135" t="s">
        <v>752</v>
      </c>
      <c r="G80" s="1152" t="s">
        <v>769</v>
      </c>
    </row>
    <row r="81" spans="1:7" ht="25.5" customHeight="1" x14ac:dyDescent="0.2">
      <c r="A81" s="894">
        <v>53</v>
      </c>
      <c r="B81" s="895" t="s">
        <v>775</v>
      </c>
      <c r="C81" s="1119"/>
      <c r="D81" s="902">
        <f>'23'!F38</f>
        <v>96.166279135711449</v>
      </c>
      <c r="E81" s="1111"/>
      <c r="F81" s="910" t="s">
        <v>164</v>
      </c>
      <c r="G81" s="1152" t="s">
        <v>770</v>
      </c>
    </row>
    <row r="82" spans="1:7" ht="25.5" customHeight="1" x14ac:dyDescent="0.2">
      <c r="A82" s="894">
        <v>54</v>
      </c>
      <c r="B82" s="895" t="s">
        <v>777</v>
      </c>
      <c r="C82" s="1119"/>
      <c r="D82" s="902">
        <f>'23'!H38</f>
        <v>87.574434299325134</v>
      </c>
      <c r="E82" s="1111"/>
      <c r="F82" s="910" t="s">
        <v>164</v>
      </c>
      <c r="G82" s="1152" t="s">
        <v>770</v>
      </c>
    </row>
    <row r="83" spans="1:7" ht="25.5" customHeight="1" x14ac:dyDescent="0.2">
      <c r="A83" s="894">
        <v>55</v>
      </c>
      <c r="B83" s="895" t="s">
        <v>874</v>
      </c>
      <c r="C83" s="905"/>
      <c r="D83" s="902">
        <f>'24'!P38</f>
        <v>76.305790279589402</v>
      </c>
      <c r="E83" s="1111"/>
      <c r="F83" s="910" t="s">
        <v>164</v>
      </c>
      <c r="G83" s="1152" t="s">
        <v>771</v>
      </c>
    </row>
    <row r="84" spans="1:7" ht="25.5" customHeight="1" x14ac:dyDescent="0.2">
      <c r="A84" s="894">
        <v>56</v>
      </c>
      <c r="B84" s="895" t="s">
        <v>875</v>
      </c>
      <c r="C84" s="1119"/>
      <c r="D84" s="902">
        <f>'27'!F37</f>
        <v>86.922248057619228</v>
      </c>
      <c r="E84" s="1111"/>
      <c r="F84" s="910" t="s">
        <v>164</v>
      </c>
      <c r="G84" s="1152" t="s">
        <v>877</v>
      </c>
    </row>
    <row r="85" spans="1:7" ht="25.5" customHeight="1" x14ac:dyDescent="0.2">
      <c r="A85" s="894">
        <v>57</v>
      </c>
      <c r="B85" s="895" t="s">
        <v>778</v>
      </c>
      <c r="C85" s="1119"/>
      <c r="D85" s="902">
        <f>'23'!K38</f>
        <v>93.001425855513304</v>
      </c>
      <c r="E85" s="1111"/>
      <c r="F85" s="910" t="s">
        <v>164</v>
      </c>
      <c r="G85" s="1152" t="s">
        <v>770</v>
      </c>
    </row>
    <row r="86" spans="1:7" ht="46.5" x14ac:dyDescent="0.2">
      <c r="A86" s="894">
        <v>58</v>
      </c>
      <c r="B86" s="896" t="s">
        <v>965</v>
      </c>
      <c r="C86" s="1119"/>
      <c r="D86" s="902">
        <f>'23'!M38</f>
        <v>92.989543726235752</v>
      </c>
      <c r="E86" s="1111"/>
      <c r="F86" s="910" t="s">
        <v>164</v>
      </c>
      <c r="G86" s="1152" t="s">
        <v>770</v>
      </c>
    </row>
    <row r="87" spans="1:7" ht="25.5" customHeight="1" x14ac:dyDescent="0.2">
      <c r="A87" s="894">
        <v>59</v>
      </c>
      <c r="B87" s="895" t="s">
        <v>873</v>
      </c>
      <c r="C87" s="1119"/>
      <c r="D87" s="902">
        <f>'23'!S38</f>
        <v>91.932034220532316</v>
      </c>
      <c r="E87" s="1111"/>
      <c r="F87" s="910" t="s">
        <v>164</v>
      </c>
      <c r="G87" s="1152" t="s">
        <v>770</v>
      </c>
    </row>
    <row r="88" spans="1:7" ht="25.5" customHeight="1" x14ac:dyDescent="0.2">
      <c r="A88" s="894">
        <v>60</v>
      </c>
      <c r="B88" s="895" t="s">
        <v>779</v>
      </c>
      <c r="C88" s="1119"/>
      <c r="D88" s="902">
        <f>'23'!U38</f>
        <v>89.947718631178702</v>
      </c>
      <c r="E88" s="1111"/>
      <c r="F88" s="910" t="s">
        <v>164</v>
      </c>
      <c r="G88" s="1152" t="s">
        <v>770</v>
      </c>
    </row>
    <row r="89" spans="1:7" ht="25.5" customHeight="1" x14ac:dyDescent="0.2">
      <c r="A89" s="894">
        <v>61</v>
      </c>
      <c r="B89" s="895" t="s">
        <v>781</v>
      </c>
      <c r="C89" s="1119"/>
      <c r="D89" s="902">
        <f>'30'!G39</f>
        <v>112.88493166222422</v>
      </c>
      <c r="E89" s="1111"/>
      <c r="F89" s="910" t="s">
        <v>164</v>
      </c>
      <c r="G89" s="1152" t="s">
        <v>780</v>
      </c>
    </row>
    <row r="90" spans="1:7" ht="25.5" customHeight="1" x14ac:dyDescent="0.2">
      <c r="A90" s="894">
        <v>62</v>
      </c>
      <c r="B90" s="895" t="s">
        <v>785</v>
      </c>
      <c r="C90" s="905"/>
      <c r="D90" s="1111"/>
      <c r="E90" s="902">
        <f>'28'!T38</f>
        <v>85.890976136267369</v>
      </c>
      <c r="F90" s="910" t="s">
        <v>164</v>
      </c>
      <c r="G90" s="1152" t="s">
        <v>774</v>
      </c>
    </row>
    <row r="91" spans="1:7" ht="25.5" customHeight="1" x14ac:dyDescent="0.2">
      <c r="A91" s="894">
        <v>63</v>
      </c>
      <c r="B91" s="895" t="s">
        <v>876</v>
      </c>
      <c r="C91" s="905"/>
      <c r="D91" s="1111"/>
      <c r="E91" s="902">
        <f>'29'!T38</f>
        <v>54.66373574144486</v>
      </c>
      <c r="F91" s="910" t="s">
        <v>164</v>
      </c>
      <c r="G91" s="1152" t="s">
        <v>776</v>
      </c>
    </row>
    <row r="92" spans="1:7" ht="25.5" customHeight="1" x14ac:dyDescent="0.2">
      <c r="A92" s="897"/>
      <c r="B92" s="898"/>
      <c r="C92" s="904"/>
      <c r="D92" s="904"/>
      <c r="E92" s="904"/>
      <c r="F92" s="910"/>
      <c r="G92" s="1152"/>
    </row>
    <row r="93" spans="1:7" ht="25.5" customHeight="1" x14ac:dyDescent="0.2">
      <c r="A93" s="899" t="s">
        <v>928</v>
      </c>
      <c r="B93" s="900" t="s">
        <v>878</v>
      </c>
      <c r="C93" s="1120"/>
      <c r="D93" s="1120"/>
      <c r="E93" s="1120"/>
      <c r="F93" s="910"/>
      <c r="G93" s="1153"/>
    </row>
    <row r="94" spans="1:7" ht="25.5" customHeight="1" x14ac:dyDescent="0.2">
      <c r="A94" s="894">
        <v>64</v>
      </c>
      <c r="B94" s="895" t="s">
        <v>738</v>
      </c>
      <c r="C94" s="907">
        <f>'31'!D39</f>
        <v>26</v>
      </c>
      <c r="D94" s="907">
        <f>'31'!H39</f>
        <v>32</v>
      </c>
      <c r="E94" s="907">
        <f>'31'!L39</f>
        <v>58</v>
      </c>
      <c r="F94" s="910" t="s">
        <v>739</v>
      </c>
      <c r="G94" s="1152" t="s">
        <v>879</v>
      </c>
    </row>
    <row r="95" spans="1:7" ht="46.5" x14ac:dyDescent="0.2">
      <c r="A95" s="894">
        <v>65</v>
      </c>
      <c r="B95" s="895" t="s">
        <v>741</v>
      </c>
      <c r="C95" s="902">
        <f>'31'!D40</f>
        <v>3.2194155522535906</v>
      </c>
      <c r="D95" s="902">
        <f>'31'!H40</f>
        <v>4.0231330148353033</v>
      </c>
      <c r="E95" s="902">
        <f>'31'!L40</f>
        <v>3.6182158452900812</v>
      </c>
      <c r="F95" s="1135" t="s">
        <v>737</v>
      </c>
      <c r="G95" s="1152" t="s">
        <v>879</v>
      </c>
    </row>
    <row r="96" spans="1:7" ht="25.5" customHeight="1" x14ac:dyDescent="0.2">
      <c r="A96" s="894">
        <v>66</v>
      </c>
      <c r="B96" s="895" t="s">
        <v>742</v>
      </c>
      <c r="C96" s="907">
        <f>'31'!E39</f>
        <v>9</v>
      </c>
      <c r="D96" s="907">
        <f>'31'!I39</f>
        <v>4</v>
      </c>
      <c r="E96" s="907">
        <f>'31'!M39</f>
        <v>13</v>
      </c>
      <c r="F96" s="910" t="s">
        <v>743</v>
      </c>
      <c r="G96" s="1152" t="s">
        <v>879</v>
      </c>
    </row>
    <row r="97" spans="1:8" ht="72" customHeight="1" x14ac:dyDescent="0.2">
      <c r="A97" s="894">
        <v>67</v>
      </c>
      <c r="B97" s="895" t="s">
        <v>744</v>
      </c>
      <c r="C97" s="902">
        <f>'31'!E40</f>
        <v>1.1144130757800892</v>
      </c>
      <c r="D97" s="902">
        <f>'31'!I40</f>
        <v>0.50289162685441291</v>
      </c>
      <c r="E97" s="902">
        <f>'31'!M40</f>
        <v>0.81097941359950099</v>
      </c>
      <c r="F97" s="1135" t="s">
        <v>737</v>
      </c>
      <c r="G97" s="1152" t="s">
        <v>879</v>
      </c>
    </row>
    <row r="98" spans="1:8" ht="25.5" customHeight="1" x14ac:dyDescent="0.2">
      <c r="A98" s="894">
        <v>68</v>
      </c>
      <c r="B98" s="895" t="s">
        <v>745</v>
      </c>
      <c r="C98" s="907">
        <f>'31'!G39</f>
        <v>9</v>
      </c>
      <c r="D98" s="907">
        <f>'31'!K39</f>
        <v>5</v>
      </c>
      <c r="E98" s="907">
        <f>'31'!O39</f>
        <v>14</v>
      </c>
      <c r="F98" s="910" t="s">
        <v>746</v>
      </c>
      <c r="G98" s="1152" t="s">
        <v>879</v>
      </c>
    </row>
    <row r="99" spans="1:8" ht="46.5" x14ac:dyDescent="0.2">
      <c r="A99" s="894">
        <v>69</v>
      </c>
      <c r="B99" s="895" t="s">
        <v>747</v>
      </c>
      <c r="C99" s="902">
        <f>'31'!G40</f>
        <v>1.1144130757800892</v>
      </c>
      <c r="D99" s="902">
        <f>'31'!K40</f>
        <v>0.628614533568016</v>
      </c>
      <c r="E99" s="902">
        <f>'31'!O40</f>
        <v>0.8733624454148472</v>
      </c>
      <c r="F99" s="1135" t="s">
        <v>737</v>
      </c>
      <c r="G99" s="1152" t="s">
        <v>879</v>
      </c>
    </row>
    <row r="100" spans="1:8" ht="25.5" customHeight="1" x14ac:dyDescent="0.2">
      <c r="A100" s="894">
        <v>70</v>
      </c>
      <c r="B100" s="895" t="s">
        <v>783</v>
      </c>
      <c r="C100" s="902">
        <f>'30'!O39</f>
        <v>54.812613505035493</v>
      </c>
      <c r="D100" s="902">
        <f>'30'!Q39</f>
        <v>56.491492749979052</v>
      </c>
      <c r="E100" s="902">
        <f>'30'!S39</f>
        <v>55.645664379288831</v>
      </c>
      <c r="F100" s="910" t="s">
        <v>164</v>
      </c>
      <c r="G100" s="1152" t="s">
        <v>780</v>
      </c>
    </row>
    <row r="101" spans="1:8" ht="25.5" customHeight="1" x14ac:dyDescent="0.2">
      <c r="A101" s="894">
        <v>71</v>
      </c>
      <c r="B101" s="895" t="s">
        <v>786</v>
      </c>
      <c r="C101" s="902">
        <f>'33'!H38</f>
        <v>92.719167904903415</v>
      </c>
      <c r="D101" s="902">
        <f>'33'!J38</f>
        <v>90.570781996479752</v>
      </c>
      <c r="E101" s="902">
        <f>'33'!L38</f>
        <v>91.653150343106674</v>
      </c>
      <c r="F101" s="910" t="s">
        <v>164</v>
      </c>
      <c r="G101" s="1152" t="s">
        <v>782</v>
      </c>
    </row>
    <row r="102" spans="1:8" ht="25.5" customHeight="1" x14ac:dyDescent="0.2">
      <c r="A102" s="894">
        <v>72</v>
      </c>
      <c r="B102" s="895" t="s">
        <v>788</v>
      </c>
      <c r="C102" s="902">
        <f>'33'!N38</f>
        <v>3.138354700854701</v>
      </c>
      <c r="D102" s="902">
        <f>'33'!P38</f>
        <v>3.4564131038312045</v>
      </c>
      <c r="E102" s="902">
        <f>'33'!R38</f>
        <v>3.2943098284780836</v>
      </c>
      <c r="F102" s="910" t="s">
        <v>164</v>
      </c>
      <c r="G102" s="1152" t="s">
        <v>782</v>
      </c>
    </row>
    <row r="103" spans="1:8" ht="25.5" customHeight="1" x14ac:dyDescent="0.2">
      <c r="A103" s="894">
        <v>73</v>
      </c>
      <c r="B103" s="895" t="s">
        <v>789</v>
      </c>
      <c r="C103" s="902">
        <f>'34'!H38</f>
        <v>100.32194155522535</v>
      </c>
      <c r="D103" s="902">
        <f>'34'!J38</f>
        <v>88.584360070404827</v>
      </c>
      <c r="E103" s="902">
        <f>'34'!L38</f>
        <v>94.497816593886469</v>
      </c>
      <c r="F103" s="910" t="s">
        <v>164</v>
      </c>
      <c r="G103" s="1152" t="s">
        <v>888</v>
      </c>
    </row>
    <row r="104" spans="1:8" ht="25.5" customHeight="1" x14ac:dyDescent="0.2">
      <c r="A104" s="894">
        <v>74</v>
      </c>
      <c r="B104" s="895" t="s">
        <v>790</v>
      </c>
      <c r="C104" s="902">
        <f>'34'!N38</f>
        <v>98.427439326399195</v>
      </c>
      <c r="D104" s="902">
        <f>'34'!P38</f>
        <v>93.462408850892629</v>
      </c>
      <c r="E104" s="902">
        <f>'34'!R38</f>
        <v>95.963817841547097</v>
      </c>
      <c r="F104" s="910" t="s">
        <v>164</v>
      </c>
      <c r="G104" s="1152" t="s">
        <v>888</v>
      </c>
    </row>
    <row r="105" spans="1:8" ht="25.5" customHeight="1" x14ac:dyDescent="0.2">
      <c r="A105" s="894">
        <v>75</v>
      </c>
      <c r="B105" s="895" t="s">
        <v>791</v>
      </c>
      <c r="C105" s="1111"/>
      <c r="D105" s="1111"/>
      <c r="E105" s="902">
        <f>'35'!I38</f>
        <v>71.586411609498683</v>
      </c>
      <c r="F105" s="910" t="s">
        <v>164</v>
      </c>
      <c r="G105" s="1152" t="s">
        <v>889</v>
      </c>
    </row>
    <row r="106" spans="1:8" ht="25.5" customHeight="1" x14ac:dyDescent="0.2">
      <c r="A106" s="894">
        <v>76</v>
      </c>
      <c r="B106" s="895" t="s">
        <v>793</v>
      </c>
      <c r="C106" s="902">
        <f>'36'!H38</f>
        <v>97.721057429352783</v>
      </c>
      <c r="D106" s="902">
        <f>'36'!J38</f>
        <v>93.105043961129113</v>
      </c>
      <c r="E106" s="902">
        <f>'36'!L38</f>
        <v>95.430539609644086</v>
      </c>
      <c r="F106" s="910" t="s">
        <v>164</v>
      </c>
      <c r="G106" s="1152" t="s">
        <v>784</v>
      </c>
    </row>
    <row r="107" spans="1:8" ht="25.5" customHeight="1" x14ac:dyDescent="0.2">
      <c r="A107" s="894">
        <v>77</v>
      </c>
      <c r="B107" s="895" t="s">
        <v>794</v>
      </c>
      <c r="C107" s="1111"/>
      <c r="D107" s="1111"/>
      <c r="E107" s="902">
        <f>'37'!F38</f>
        <v>88.157894736842096</v>
      </c>
      <c r="F107" s="910" t="s">
        <v>164</v>
      </c>
      <c r="G107" s="1152" t="s">
        <v>787</v>
      </c>
    </row>
    <row r="108" spans="1:8" ht="25.5" customHeight="1" x14ac:dyDescent="0.2">
      <c r="A108" s="894">
        <v>78</v>
      </c>
      <c r="B108" s="895" t="s">
        <v>880</v>
      </c>
      <c r="C108" s="902">
        <f>'39'!T39</f>
        <v>101.90291704649044</v>
      </c>
      <c r="D108" s="902">
        <f>'39'!V39</f>
        <v>99.24803331790838</v>
      </c>
      <c r="E108" s="902">
        <f>'39'!X39</f>
        <v>100.58553386911595</v>
      </c>
      <c r="F108" s="910" t="s">
        <v>164</v>
      </c>
      <c r="G108" s="1152" t="s">
        <v>792</v>
      </c>
    </row>
    <row r="109" spans="1:8" ht="25.5" customHeight="1" x14ac:dyDescent="0.2">
      <c r="A109" s="894">
        <v>79</v>
      </c>
      <c r="B109" s="895" t="s">
        <v>797</v>
      </c>
      <c r="C109" s="902">
        <f>'39'!Z39</f>
        <v>103.64630811303554</v>
      </c>
      <c r="D109" s="902">
        <f>'39'!AB39</f>
        <v>100.33549282739473</v>
      </c>
      <c r="E109" s="902">
        <f>'39'!AD39</f>
        <v>102.00344431687715</v>
      </c>
      <c r="F109" s="910" t="s">
        <v>164</v>
      </c>
      <c r="G109" s="1152" t="s">
        <v>792</v>
      </c>
    </row>
    <row r="110" spans="1:8" ht="25.5" customHeight="1" x14ac:dyDescent="0.2">
      <c r="A110" s="909">
        <v>80</v>
      </c>
      <c r="B110" s="1150" t="s">
        <v>798</v>
      </c>
      <c r="C110" s="1144"/>
      <c r="D110" s="1144"/>
      <c r="E110" s="1148">
        <f>'41'!F38</f>
        <v>73.639494833524694</v>
      </c>
      <c r="F110" s="1138" t="s">
        <v>164</v>
      </c>
      <c r="G110" s="1152" t="s">
        <v>795</v>
      </c>
    </row>
    <row r="111" spans="1:8" ht="25.5" customHeight="1" x14ac:dyDescent="0.2">
      <c r="A111" s="894">
        <v>81</v>
      </c>
      <c r="B111" s="895" t="s">
        <v>800</v>
      </c>
      <c r="C111" s="1111"/>
      <c r="D111" s="1111"/>
      <c r="E111" s="902">
        <f>'41'!I38</f>
        <v>89.846533296793638</v>
      </c>
      <c r="F111" s="910" t="s">
        <v>164</v>
      </c>
      <c r="G111" s="1152" t="s">
        <v>795</v>
      </c>
    </row>
    <row r="112" spans="1:8" ht="25.5" customHeight="1" x14ac:dyDescent="0.25">
      <c r="A112" s="894">
        <v>82</v>
      </c>
      <c r="B112" s="895" t="s">
        <v>966</v>
      </c>
      <c r="C112" s="902">
        <f>'42'!H38</f>
        <v>81.072725635561426</v>
      </c>
      <c r="D112" s="902">
        <f>'42'!J38</f>
        <v>80.38621968175498</v>
      </c>
      <c r="E112" s="902">
        <f>'42'!L38</f>
        <v>80.734447793916146</v>
      </c>
      <c r="F112" s="910" t="s">
        <v>164</v>
      </c>
      <c r="G112" s="1154" t="s">
        <v>890</v>
      </c>
      <c r="H112" s="193"/>
    </row>
    <row r="113" spans="1:7" ht="25.5" customHeight="1" x14ac:dyDescent="0.2">
      <c r="A113" s="894">
        <v>83</v>
      </c>
      <c r="B113" s="895" t="s">
        <v>802</v>
      </c>
      <c r="C113" s="902">
        <f>'43'!J40</f>
        <v>74.98158838761789</v>
      </c>
      <c r="D113" s="902">
        <f>'43'!K40</f>
        <v>66.204979394767008</v>
      </c>
      <c r="E113" s="902">
        <f>'43'!L40</f>
        <v>70.650525859786768</v>
      </c>
      <c r="F113" s="910" t="s">
        <v>164</v>
      </c>
      <c r="G113" s="1152" t="s">
        <v>796</v>
      </c>
    </row>
    <row r="114" spans="1:7" ht="25.5" customHeight="1" x14ac:dyDescent="0.2">
      <c r="A114" s="894">
        <v>84</v>
      </c>
      <c r="B114" s="895" t="s">
        <v>881</v>
      </c>
      <c r="C114" s="1111"/>
      <c r="D114" s="1111"/>
      <c r="E114" s="902">
        <f>'44'!F37</f>
        <v>3.7347808962789184</v>
      </c>
      <c r="F114" s="910" t="s">
        <v>164</v>
      </c>
      <c r="G114" s="1152" t="s">
        <v>799</v>
      </c>
    </row>
    <row r="115" spans="1:7" ht="25.5" customHeight="1" x14ac:dyDescent="0.2">
      <c r="A115" s="894">
        <v>85</v>
      </c>
      <c r="B115" s="895" t="s">
        <v>884</v>
      </c>
      <c r="C115" s="1111"/>
      <c r="D115" s="1111"/>
      <c r="E115" s="902">
        <f>'44'!I37</f>
        <v>4.4916690925903735</v>
      </c>
      <c r="F115" s="1138" t="s">
        <v>164</v>
      </c>
      <c r="G115" s="1154" t="s">
        <v>799</v>
      </c>
    </row>
    <row r="116" spans="1:7" ht="25.5" customHeight="1" x14ac:dyDescent="0.2">
      <c r="A116" s="894">
        <v>86</v>
      </c>
      <c r="B116" s="895" t="s">
        <v>882</v>
      </c>
      <c r="C116" s="1111"/>
      <c r="D116" s="1111"/>
      <c r="E116" s="902">
        <f>'44'!L37</f>
        <v>2.9504940322276831</v>
      </c>
      <c r="F116" s="1138"/>
      <c r="G116" s="1152" t="s">
        <v>799</v>
      </c>
    </row>
    <row r="117" spans="1:7" ht="42" customHeight="1" x14ac:dyDescent="0.2">
      <c r="A117" s="894">
        <v>87</v>
      </c>
      <c r="B117" s="896" t="s">
        <v>885</v>
      </c>
      <c r="C117" s="1111"/>
      <c r="D117" s="1111"/>
      <c r="E117" s="902">
        <f>'45'!F38</f>
        <v>100</v>
      </c>
      <c r="F117" s="910" t="s">
        <v>164</v>
      </c>
      <c r="G117" s="1152" t="s">
        <v>801</v>
      </c>
    </row>
    <row r="118" spans="1:7" ht="45.75" customHeight="1" x14ac:dyDescent="0.2">
      <c r="A118" s="894">
        <v>88</v>
      </c>
      <c r="B118" s="896" t="s">
        <v>886</v>
      </c>
      <c r="C118" s="1111"/>
      <c r="D118" s="1111"/>
      <c r="E118" s="902">
        <f>'45'!I38</f>
        <v>100</v>
      </c>
      <c r="F118" s="910" t="s">
        <v>164</v>
      </c>
      <c r="G118" s="1152" t="s">
        <v>801</v>
      </c>
    </row>
    <row r="119" spans="1:7" ht="55.5" customHeight="1" x14ac:dyDescent="0.2">
      <c r="A119" s="894">
        <v>89</v>
      </c>
      <c r="B119" s="896" t="s">
        <v>887</v>
      </c>
      <c r="C119" s="1111"/>
      <c r="D119" s="1111"/>
      <c r="E119" s="902">
        <f>'45'!L38</f>
        <v>100</v>
      </c>
      <c r="F119" s="910" t="s">
        <v>164</v>
      </c>
      <c r="G119" s="1152" t="s">
        <v>801</v>
      </c>
    </row>
    <row r="120" spans="1:7" ht="38.25" customHeight="1" x14ac:dyDescent="0.2">
      <c r="A120" s="894">
        <v>90</v>
      </c>
      <c r="B120" s="896" t="s">
        <v>1031</v>
      </c>
      <c r="C120" s="1111"/>
      <c r="D120" s="1111"/>
      <c r="E120" s="902">
        <f>'45'!O38</f>
        <v>100</v>
      </c>
      <c r="F120" s="910" t="s">
        <v>164</v>
      </c>
      <c r="G120" s="1152" t="s">
        <v>801</v>
      </c>
    </row>
    <row r="121" spans="1:7" ht="25.5" customHeight="1" x14ac:dyDescent="0.2">
      <c r="A121" s="894"/>
      <c r="B121" s="896"/>
      <c r="C121" s="1111"/>
      <c r="D121" s="1111"/>
      <c r="E121" s="902"/>
      <c r="F121" s="910"/>
      <c r="G121" s="1152"/>
    </row>
    <row r="122" spans="1:7" ht="25.5" customHeight="1" x14ac:dyDescent="0.2">
      <c r="A122" s="899" t="s">
        <v>929</v>
      </c>
      <c r="B122" s="900" t="s">
        <v>892</v>
      </c>
      <c r="C122" s="1111"/>
      <c r="D122" s="1111"/>
      <c r="E122" s="902"/>
      <c r="F122" s="910"/>
      <c r="G122" s="1152"/>
    </row>
    <row r="123" spans="1:7" ht="25.5" customHeight="1" x14ac:dyDescent="0.2">
      <c r="A123" s="894">
        <v>91</v>
      </c>
      <c r="B123" s="895" t="s">
        <v>891</v>
      </c>
      <c r="C123" s="902">
        <f>'48'!H39</f>
        <v>52.770862172955368</v>
      </c>
      <c r="D123" s="902">
        <f>'48'!J39</f>
        <v>61.179158139796854</v>
      </c>
      <c r="E123" s="902">
        <f>'48'!L39</f>
        <v>56.95524650162038</v>
      </c>
      <c r="F123" s="910" t="s">
        <v>164</v>
      </c>
      <c r="G123" s="1152" t="s">
        <v>803</v>
      </c>
    </row>
    <row r="124" spans="1:7" ht="25.5" customHeight="1" x14ac:dyDescent="0.2">
      <c r="A124" s="894">
        <v>92</v>
      </c>
      <c r="B124" s="895" t="s">
        <v>967</v>
      </c>
      <c r="C124" s="902">
        <f>'49'!H39</f>
        <v>82.945742715457172</v>
      </c>
      <c r="D124" s="902">
        <f>'49'!J39</f>
        <v>86.020510108133521</v>
      </c>
      <c r="E124" s="902">
        <f>'49'!L39</f>
        <v>84.558449564614307</v>
      </c>
      <c r="F124" s="910" t="s">
        <v>164</v>
      </c>
      <c r="G124" s="1152" t="s">
        <v>804</v>
      </c>
    </row>
    <row r="125" spans="1:7" ht="25.5" customHeight="1" x14ac:dyDescent="0.2">
      <c r="A125" s="911"/>
      <c r="B125" s="912"/>
      <c r="C125" s="1126"/>
      <c r="D125" s="1126"/>
      <c r="E125" s="1126"/>
      <c r="F125" s="1139"/>
      <c r="G125" s="1155"/>
    </row>
    <row r="126" spans="1:7" ht="25.5" customHeight="1" x14ac:dyDescent="0.2">
      <c r="A126" s="899" t="s">
        <v>930</v>
      </c>
      <c r="B126" s="900" t="s">
        <v>893</v>
      </c>
      <c r="C126" s="1120"/>
      <c r="D126" s="1120"/>
      <c r="E126" s="1120"/>
      <c r="F126" s="910"/>
      <c r="G126" s="1153"/>
    </row>
    <row r="127" spans="1:7" ht="29.25" customHeight="1" x14ac:dyDescent="0.2">
      <c r="A127" s="899" t="s">
        <v>943</v>
      </c>
      <c r="B127" s="913" t="s">
        <v>968</v>
      </c>
      <c r="C127" s="1120"/>
      <c r="D127" s="1120"/>
      <c r="E127" s="1120"/>
      <c r="F127" s="910"/>
      <c r="G127" s="1153"/>
    </row>
    <row r="128" spans="1:7" ht="45" customHeight="1" x14ac:dyDescent="0.2">
      <c r="A128" s="894">
        <v>93</v>
      </c>
      <c r="B128" s="914" t="s">
        <v>1053</v>
      </c>
      <c r="C128" s="1127"/>
      <c r="D128" s="1127"/>
      <c r="E128" s="1115">
        <f>'51'!G42</f>
        <v>86.462559940981194</v>
      </c>
      <c r="F128" s="910" t="s">
        <v>164</v>
      </c>
      <c r="G128" s="1152" t="s">
        <v>805</v>
      </c>
    </row>
    <row r="129" spans="1:7" ht="46.5" x14ac:dyDescent="0.2">
      <c r="A129" s="894">
        <v>94</v>
      </c>
      <c r="B129" s="915" t="s">
        <v>931</v>
      </c>
      <c r="C129" s="1127"/>
      <c r="D129" s="1127"/>
      <c r="E129" s="906">
        <f>'51'!I43</f>
        <v>1030.8924696471656</v>
      </c>
      <c r="F129" s="1135" t="s">
        <v>755</v>
      </c>
      <c r="G129" s="1152" t="s">
        <v>805</v>
      </c>
    </row>
    <row r="130" spans="1:7" ht="29.25" customHeight="1" x14ac:dyDescent="0.2">
      <c r="A130" s="894">
        <v>95</v>
      </c>
      <c r="B130" s="915" t="s">
        <v>1401</v>
      </c>
      <c r="C130" s="1127"/>
      <c r="D130" s="1127"/>
      <c r="E130" s="1115">
        <f>'51'!I45</f>
        <v>466.37485077596494</v>
      </c>
      <c r="F130" s="910" t="s">
        <v>164</v>
      </c>
      <c r="G130" s="1152" t="s">
        <v>805</v>
      </c>
    </row>
    <row r="131" spans="1:7" ht="29.25" customHeight="1" x14ac:dyDescent="0.2">
      <c r="A131" s="894">
        <v>96</v>
      </c>
      <c r="B131" s="895" t="s">
        <v>964</v>
      </c>
      <c r="C131" s="1127"/>
      <c r="D131" s="1127"/>
      <c r="E131" s="1115">
        <f>'51'!J46</f>
        <v>7.2953972675421142</v>
      </c>
      <c r="F131" s="1140" t="s">
        <v>164</v>
      </c>
      <c r="G131" s="1152" t="s">
        <v>805</v>
      </c>
    </row>
    <row r="132" spans="1:7" ht="29.25" customHeight="1" x14ac:dyDescent="0.2">
      <c r="A132" s="894">
        <v>97</v>
      </c>
      <c r="B132" s="895" t="s">
        <v>932</v>
      </c>
      <c r="C132" s="1128">
        <f>'52'!K39</f>
        <v>36.461126005361933</v>
      </c>
      <c r="D132" s="1128">
        <f>'52'!M39</f>
        <v>40.890688259109311</v>
      </c>
      <c r="E132" s="1128">
        <f>'52'!O39</f>
        <v>42.625899280575538</v>
      </c>
      <c r="F132" s="910" t="s">
        <v>164</v>
      </c>
      <c r="G132" s="1152" t="s">
        <v>806</v>
      </c>
    </row>
    <row r="133" spans="1:7" ht="29.25" customHeight="1" x14ac:dyDescent="0.2">
      <c r="A133" s="894">
        <v>98</v>
      </c>
      <c r="B133" s="895" t="s">
        <v>933</v>
      </c>
      <c r="C133" s="1128">
        <f>'52'!Q39</f>
        <v>22.17821782178218</v>
      </c>
      <c r="D133" s="1128">
        <f>'52'!S39</f>
        <v>25.147928994082839</v>
      </c>
      <c r="E133" s="1128">
        <f>'52'!U39</f>
        <v>23.368920521945434</v>
      </c>
      <c r="F133" s="910" t="s">
        <v>164</v>
      </c>
      <c r="G133" s="1152" t="s">
        <v>806</v>
      </c>
    </row>
    <row r="134" spans="1:7" ht="48.75" customHeight="1" x14ac:dyDescent="0.2">
      <c r="A134" s="894">
        <v>99</v>
      </c>
      <c r="B134" s="896" t="s">
        <v>1402</v>
      </c>
      <c r="C134" s="1128">
        <f>'52'!W39</f>
        <v>49.10891089108911</v>
      </c>
      <c r="D134" s="1128">
        <f>'52'!Y39</f>
        <v>55.029585798816569</v>
      </c>
      <c r="E134" s="1128">
        <f>'52'!AA39</f>
        <v>51.482799525504156</v>
      </c>
      <c r="F134" s="910" t="s">
        <v>164</v>
      </c>
      <c r="G134" s="1152" t="s">
        <v>806</v>
      </c>
    </row>
    <row r="135" spans="1:7" ht="46.5" x14ac:dyDescent="0.2">
      <c r="A135" s="894">
        <v>100</v>
      </c>
      <c r="B135" s="895" t="s">
        <v>1033</v>
      </c>
      <c r="C135" s="905"/>
      <c r="D135" s="905"/>
      <c r="E135" s="1123">
        <f>'52'!AC39</f>
        <v>2.9655990510083039</v>
      </c>
      <c r="F135" s="1135" t="s">
        <v>755</v>
      </c>
      <c r="G135" s="1152" t="s">
        <v>806</v>
      </c>
    </row>
    <row r="136" spans="1:7" ht="29.25" customHeight="1" x14ac:dyDescent="0.2">
      <c r="A136" s="894">
        <v>101</v>
      </c>
      <c r="B136" s="895" t="s">
        <v>898</v>
      </c>
      <c r="C136" s="905"/>
      <c r="D136" s="905"/>
      <c r="E136" s="1123">
        <f>'53'!P39</f>
        <v>3.49863801678775</v>
      </c>
      <c r="F136" s="910" t="s">
        <v>164</v>
      </c>
      <c r="G136" s="1152" t="s">
        <v>809</v>
      </c>
    </row>
    <row r="137" spans="1:7" ht="47.25" customHeight="1" x14ac:dyDescent="0.2">
      <c r="A137" s="894">
        <v>102</v>
      </c>
      <c r="B137" s="896" t="s">
        <v>894</v>
      </c>
      <c r="C137" s="905"/>
      <c r="D137" s="905"/>
      <c r="E137" s="1123">
        <f>'53'!G42</f>
        <v>1</v>
      </c>
      <c r="F137" s="910" t="s">
        <v>164</v>
      </c>
      <c r="G137" s="1152" t="s">
        <v>809</v>
      </c>
    </row>
    <row r="138" spans="1:7" ht="29.25" customHeight="1" x14ac:dyDescent="0.2">
      <c r="A138" s="894">
        <v>103</v>
      </c>
      <c r="B138" s="895" t="s">
        <v>759</v>
      </c>
      <c r="C138" s="1129">
        <f>'54'!C16</f>
        <v>26</v>
      </c>
      <c r="D138" s="1129">
        <f>'54'!D16</f>
        <v>24</v>
      </c>
      <c r="E138" s="1129">
        <f>'54'!E16</f>
        <v>50</v>
      </c>
      <c r="F138" s="910" t="s">
        <v>753</v>
      </c>
      <c r="G138" s="1152" t="s">
        <v>811</v>
      </c>
    </row>
    <row r="139" spans="1:7" ht="29.25" customHeight="1" x14ac:dyDescent="0.2">
      <c r="A139" s="894">
        <v>104</v>
      </c>
      <c r="B139" s="895" t="s">
        <v>895</v>
      </c>
      <c r="C139" s="1129">
        <f>'55'!C20</f>
        <v>9</v>
      </c>
      <c r="D139" s="1129">
        <f>'55'!D20</f>
        <v>2</v>
      </c>
      <c r="E139" s="1129">
        <f>'55'!E20</f>
        <v>11</v>
      </c>
      <c r="F139" s="910" t="s">
        <v>753</v>
      </c>
      <c r="G139" s="1152" t="s">
        <v>813</v>
      </c>
    </row>
    <row r="140" spans="1:7" ht="29.25" customHeight="1" x14ac:dyDescent="0.2">
      <c r="A140" s="894">
        <v>105</v>
      </c>
      <c r="B140" s="895" t="s">
        <v>1034</v>
      </c>
      <c r="C140" s="1129">
        <f>'55'!K20</f>
        <v>68</v>
      </c>
      <c r="D140" s="1129">
        <f>'55'!L20</f>
        <v>54</v>
      </c>
      <c r="E140" s="1129">
        <f>'55'!M20</f>
        <v>122</v>
      </c>
      <c r="F140" s="910" t="s">
        <v>723</v>
      </c>
      <c r="G140" s="1152" t="s">
        <v>813</v>
      </c>
    </row>
    <row r="141" spans="1:7" ht="46.5" x14ac:dyDescent="0.2">
      <c r="A141" s="894">
        <v>106</v>
      </c>
      <c r="B141" s="896" t="s">
        <v>896</v>
      </c>
      <c r="C141" s="905"/>
      <c r="D141" s="905"/>
      <c r="E141" s="1123">
        <f>'56'!J39</f>
        <v>21.405713196016585</v>
      </c>
      <c r="F141" s="910" t="s">
        <v>164</v>
      </c>
      <c r="G141" s="1152" t="s">
        <v>814</v>
      </c>
    </row>
    <row r="142" spans="1:7" ht="46.5" x14ac:dyDescent="0.2">
      <c r="A142" s="894">
        <v>107</v>
      </c>
      <c r="B142" s="896" t="s">
        <v>897</v>
      </c>
      <c r="C142" s="905"/>
      <c r="D142" s="905"/>
      <c r="E142" s="1123">
        <f>'56'!H39</f>
        <v>43.929245240361844</v>
      </c>
      <c r="F142" s="910" t="s">
        <v>164</v>
      </c>
      <c r="G142" s="1152" t="s">
        <v>814</v>
      </c>
    </row>
    <row r="143" spans="1:7" ht="29.25" customHeight="1" x14ac:dyDescent="0.2">
      <c r="A143" s="894">
        <v>108</v>
      </c>
      <c r="B143" s="895" t="s">
        <v>934</v>
      </c>
      <c r="C143" s="907">
        <f>'57'!J38</f>
        <v>8</v>
      </c>
      <c r="D143" s="907">
        <f>'57'!K38</f>
        <v>4</v>
      </c>
      <c r="E143" s="907">
        <f>'57'!L38</f>
        <v>12</v>
      </c>
      <c r="F143" s="910" t="s">
        <v>753</v>
      </c>
      <c r="G143" s="1152" t="s">
        <v>817</v>
      </c>
    </row>
    <row r="144" spans="1:7" ht="46.5" x14ac:dyDescent="0.2">
      <c r="A144" s="894">
        <v>109</v>
      </c>
      <c r="B144" s="895" t="s">
        <v>935</v>
      </c>
      <c r="C144" s="907">
        <f>'57'!J40</f>
        <v>1.4088798172682877</v>
      </c>
      <c r="D144" s="907">
        <f>'57'!K40</f>
        <v>0.70292345866458605</v>
      </c>
      <c r="E144" s="907">
        <f>'57'!L40</f>
        <v>1.0555212999800332</v>
      </c>
      <c r="F144" s="1135" t="s">
        <v>755</v>
      </c>
      <c r="G144" s="1152" t="s">
        <v>817</v>
      </c>
    </row>
    <row r="145" spans="1:7" ht="29.25" customHeight="1" x14ac:dyDescent="0.2">
      <c r="A145" s="894">
        <v>110</v>
      </c>
      <c r="B145" s="895" t="s">
        <v>936</v>
      </c>
      <c r="C145" s="1111"/>
      <c r="D145" s="1111"/>
      <c r="E145" s="902">
        <f>'58'!J39</f>
        <v>0</v>
      </c>
      <c r="F145" s="910" t="s">
        <v>164</v>
      </c>
      <c r="G145" s="1152" t="s">
        <v>818</v>
      </c>
    </row>
    <row r="146" spans="1:7" ht="29.25" customHeight="1" x14ac:dyDescent="0.2">
      <c r="A146" s="894">
        <v>111</v>
      </c>
      <c r="B146" s="895" t="s">
        <v>937</v>
      </c>
      <c r="C146" s="1111"/>
      <c r="D146" s="1111"/>
      <c r="E146" s="902">
        <f>'58'!F39</f>
        <v>91.666666666666657</v>
      </c>
      <c r="F146" s="910" t="s">
        <v>164</v>
      </c>
      <c r="G146" s="1152" t="s">
        <v>818</v>
      </c>
    </row>
    <row r="147" spans="1:7" ht="29.25" customHeight="1" x14ac:dyDescent="0.2">
      <c r="A147" s="894">
        <v>112</v>
      </c>
      <c r="B147" s="895" t="s">
        <v>938</v>
      </c>
      <c r="C147" s="1111"/>
      <c r="D147" s="1111"/>
      <c r="E147" s="902">
        <f>'58'!H39</f>
        <v>8.3333333333333321</v>
      </c>
      <c r="F147" s="910" t="s">
        <v>164</v>
      </c>
      <c r="G147" s="1152" t="s">
        <v>818</v>
      </c>
    </row>
    <row r="148" spans="1:7" ht="46.5" x14ac:dyDescent="0.2">
      <c r="A148" s="894">
        <v>113</v>
      </c>
      <c r="B148" s="895" t="s">
        <v>939</v>
      </c>
      <c r="C148" s="1111"/>
      <c r="D148" s="1111"/>
      <c r="E148" s="902">
        <f>'58'!G40</f>
        <v>0.87960108331669418</v>
      </c>
      <c r="F148" s="1135" t="s">
        <v>755</v>
      </c>
      <c r="G148" s="1152" t="s">
        <v>818</v>
      </c>
    </row>
    <row r="149" spans="1:7" ht="54" customHeight="1" x14ac:dyDescent="0.2">
      <c r="A149" s="894">
        <v>114</v>
      </c>
      <c r="B149" s="895" t="s">
        <v>940</v>
      </c>
      <c r="C149" s="1111"/>
      <c r="D149" s="1111"/>
      <c r="E149" s="902">
        <f>'59'!L39</f>
        <v>0.10555212999800331</v>
      </c>
      <c r="F149" s="1135" t="s">
        <v>1114</v>
      </c>
      <c r="G149" s="1152" t="s">
        <v>819</v>
      </c>
    </row>
    <row r="150" spans="1:7" ht="29.25" customHeight="1" x14ac:dyDescent="0.2">
      <c r="A150" s="894">
        <v>115</v>
      </c>
      <c r="B150" s="895" t="s">
        <v>941</v>
      </c>
      <c r="C150" s="902">
        <f>'60'!H40</f>
        <v>0</v>
      </c>
      <c r="D150" s="902">
        <f>'60'!J40</f>
        <v>0</v>
      </c>
      <c r="E150" s="902">
        <f>'60'!L40</f>
        <v>0</v>
      </c>
      <c r="F150" s="910" t="s">
        <v>164</v>
      </c>
      <c r="G150" s="1152" t="s">
        <v>820</v>
      </c>
    </row>
    <row r="151" spans="1:7" ht="29.25" customHeight="1" x14ac:dyDescent="0.2">
      <c r="A151" s="894">
        <v>116</v>
      </c>
      <c r="B151" s="895" t="s">
        <v>942</v>
      </c>
      <c r="C151" s="902">
        <f>'60'!Q40</f>
        <v>91.304347826086953</v>
      </c>
      <c r="D151" s="902">
        <f>'60'!S40</f>
        <v>110.00000000000001</v>
      </c>
      <c r="E151" s="902">
        <f>'60'!U40</f>
        <v>96.969696969696969</v>
      </c>
      <c r="F151" s="910" t="s">
        <v>164</v>
      </c>
      <c r="G151" s="1152" t="s">
        <v>820</v>
      </c>
    </row>
    <row r="152" spans="1:7" ht="29.25" customHeight="1" x14ac:dyDescent="0.2">
      <c r="A152" s="894">
        <v>117</v>
      </c>
      <c r="B152" s="895" t="s">
        <v>1108</v>
      </c>
      <c r="C152" s="907">
        <f>'60b'!V37</f>
        <v>4059</v>
      </c>
      <c r="D152" s="907">
        <f>'60b'!W37</f>
        <v>3943</v>
      </c>
      <c r="E152" s="907">
        <f>SUM(C152:D152)</f>
        <v>8002</v>
      </c>
      <c r="F152" s="910"/>
      <c r="G152" s="1152" t="s">
        <v>1116</v>
      </c>
    </row>
    <row r="153" spans="1:7" ht="25.5" customHeight="1" x14ac:dyDescent="0.2">
      <c r="A153" s="894">
        <v>118</v>
      </c>
      <c r="B153" s="895" t="s">
        <v>1109</v>
      </c>
      <c r="C153" s="1111"/>
      <c r="D153" s="1111"/>
      <c r="E153" s="902">
        <f>'60a'!G36</f>
        <v>97.144975899147198</v>
      </c>
      <c r="F153" s="910" t="s">
        <v>164</v>
      </c>
      <c r="G153" s="1152" t="s">
        <v>1115</v>
      </c>
    </row>
    <row r="154" spans="1:7" ht="25.5" customHeight="1" x14ac:dyDescent="0.2">
      <c r="A154" s="894">
        <v>119</v>
      </c>
      <c r="B154" s="895" t="s">
        <v>1110</v>
      </c>
      <c r="C154" s="1111"/>
      <c r="D154" s="1111"/>
      <c r="E154" s="902">
        <f>'60a'!H36</f>
        <v>2.8550241008527997</v>
      </c>
      <c r="F154" s="910" t="s">
        <v>164</v>
      </c>
      <c r="G154" s="1152" t="s">
        <v>1115</v>
      </c>
    </row>
    <row r="155" spans="1:7" ht="46.5" x14ac:dyDescent="0.2">
      <c r="A155" s="894">
        <v>120</v>
      </c>
      <c r="B155" s="895" t="s">
        <v>1111</v>
      </c>
      <c r="C155" s="1111"/>
      <c r="D155" s="1111"/>
      <c r="E155" s="902">
        <f>'60c'!P36</f>
        <v>2803.2886525303047</v>
      </c>
      <c r="F155" s="1135" t="s">
        <v>1113</v>
      </c>
      <c r="G155" s="1152" t="s">
        <v>1117</v>
      </c>
    </row>
    <row r="156" spans="1:7" ht="25.5" customHeight="1" x14ac:dyDescent="0.2">
      <c r="A156" s="894">
        <v>121</v>
      </c>
      <c r="B156" s="916" t="s">
        <v>1112</v>
      </c>
      <c r="C156" s="1111"/>
      <c r="D156" s="1111"/>
      <c r="E156" s="902">
        <f>'60c'!Q36</f>
        <v>34.766237841229994</v>
      </c>
      <c r="F156" s="910" t="s">
        <v>164</v>
      </c>
      <c r="G156" s="1152" t="s">
        <v>1117</v>
      </c>
    </row>
    <row r="157" spans="1:7" ht="25.5" customHeight="1" x14ac:dyDescent="0.2">
      <c r="A157" s="894"/>
      <c r="B157" s="895"/>
      <c r="C157" s="902"/>
      <c r="D157" s="902"/>
      <c r="E157" s="902"/>
      <c r="F157" s="910"/>
      <c r="G157" s="1152"/>
    </row>
    <row r="158" spans="1:7" ht="52.5" customHeight="1" x14ac:dyDescent="0.2">
      <c r="A158" s="899" t="s">
        <v>944</v>
      </c>
      <c r="B158" s="917" t="s">
        <v>969</v>
      </c>
      <c r="C158" s="1130"/>
      <c r="D158" s="1130"/>
      <c r="E158" s="1130"/>
      <c r="F158" s="910"/>
      <c r="G158" s="1152"/>
    </row>
    <row r="159" spans="1:7" ht="69.75" x14ac:dyDescent="0.2">
      <c r="A159" s="894">
        <v>122</v>
      </c>
      <c r="B159" s="895" t="s">
        <v>1035</v>
      </c>
      <c r="C159" s="1119"/>
      <c r="D159" s="905"/>
      <c r="E159" s="1123">
        <f>'61'!E37</f>
        <v>0</v>
      </c>
      <c r="F159" s="1135" t="s">
        <v>765</v>
      </c>
      <c r="G159" s="1152" t="s">
        <v>821</v>
      </c>
    </row>
    <row r="160" spans="1:7" ht="25.5" customHeight="1" x14ac:dyDescent="0.2">
      <c r="A160" s="894">
        <v>123</v>
      </c>
      <c r="B160" s="895" t="s">
        <v>1041</v>
      </c>
      <c r="C160" s="907">
        <f>'62'!D39</f>
        <v>0</v>
      </c>
      <c r="D160" s="907">
        <f>'62'!E39</f>
        <v>0</v>
      </c>
      <c r="E160" s="907">
        <f>'62'!F39</f>
        <v>0</v>
      </c>
      <c r="F160" s="910" t="s">
        <v>753</v>
      </c>
      <c r="G160" s="1152" t="s">
        <v>823</v>
      </c>
    </row>
    <row r="161" spans="1:8" ht="25.5" customHeight="1" x14ac:dyDescent="0.2">
      <c r="A161" s="894">
        <v>124</v>
      </c>
      <c r="B161" s="895" t="s">
        <v>1403</v>
      </c>
      <c r="C161" s="1131"/>
      <c r="D161" s="1131"/>
      <c r="E161" s="902">
        <v>0</v>
      </c>
      <c r="F161" s="910" t="s">
        <v>164</v>
      </c>
      <c r="G161" s="1152" t="s">
        <v>823</v>
      </c>
    </row>
    <row r="162" spans="1:8" ht="25.5" customHeight="1" x14ac:dyDescent="0.2">
      <c r="A162" s="894">
        <v>125</v>
      </c>
      <c r="B162" s="895" t="s">
        <v>1040</v>
      </c>
      <c r="C162" s="907">
        <f>'62'!H39</f>
        <v>0</v>
      </c>
      <c r="D162" s="907">
        <f>'62'!I39</f>
        <v>0</v>
      </c>
      <c r="E162" s="907">
        <f>'62'!J39</f>
        <v>0</v>
      </c>
      <c r="F162" s="910" t="s">
        <v>753</v>
      </c>
      <c r="G162" s="1152" t="s">
        <v>823</v>
      </c>
    </row>
    <row r="163" spans="1:8" ht="25.5" customHeight="1" x14ac:dyDescent="0.2">
      <c r="A163" s="894">
        <v>126</v>
      </c>
      <c r="B163" s="895" t="s">
        <v>1039</v>
      </c>
      <c r="C163" s="907">
        <f>'62'!K39</f>
        <v>0</v>
      </c>
      <c r="D163" s="907">
        <f>'62'!L39</f>
        <v>0</v>
      </c>
      <c r="E163" s="907">
        <f>'62'!M39</f>
        <v>0</v>
      </c>
      <c r="F163" s="910" t="s">
        <v>753</v>
      </c>
      <c r="G163" s="1152" t="s">
        <v>823</v>
      </c>
    </row>
    <row r="164" spans="1:8" ht="25.5" customHeight="1" x14ac:dyDescent="0.2">
      <c r="A164" s="894">
        <v>127</v>
      </c>
      <c r="B164" s="895" t="s">
        <v>1404</v>
      </c>
      <c r="C164" s="1131"/>
      <c r="D164" s="1131"/>
      <c r="E164" s="902">
        <v>0</v>
      </c>
      <c r="F164" s="910" t="s">
        <v>164</v>
      </c>
      <c r="G164" s="1152" t="s">
        <v>823</v>
      </c>
    </row>
    <row r="165" spans="1:8" ht="25.5" customHeight="1" x14ac:dyDescent="0.2">
      <c r="A165" s="894">
        <v>128</v>
      </c>
      <c r="B165" s="895" t="s">
        <v>1038</v>
      </c>
      <c r="C165" s="907">
        <f>'62'!O39</f>
        <v>0</v>
      </c>
      <c r="D165" s="907">
        <f>'62'!P39</f>
        <v>0</v>
      </c>
      <c r="E165" s="907">
        <f>'62'!Q39</f>
        <v>0</v>
      </c>
      <c r="F165" s="910" t="s">
        <v>753</v>
      </c>
      <c r="G165" s="1152" t="s">
        <v>823</v>
      </c>
    </row>
    <row r="166" spans="1:8" ht="25.5" customHeight="1" x14ac:dyDescent="0.2">
      <c r="A166" s="894">
        <v>129</v>
      </c>
      <c r="B166" s="895" t="s">
        <v>1037</v>
      </c>
      <c r="C166" s="907">
        <f>'62'!R39</f>
        <v>0</v>
      </c>
      <c r="D166" s="907">
        <f>'62'!S39</f>
        <v>0</v>
      </c>
      <c r="E166" s="907">
        <f>'62'!T39</f>
        <v>0</v>
      </c>
      <c r="F166" s="910" t="s">
        <v>753</v>
      </c>
      <c r="G166" s="1152" t="s">
        <v>823</v>
      </c>
    </row>
    <row r="167" spans="1:8" ht="46.5" x14ac:dyDescent="0.2">
      <c r="A167" s="894">
        <v>130</v>
      </c>
      <c r="B167" s="895" t="s">
        <v>1036</v>
      </c>
      <c r="C167" s="902">
        <f>'62'!R41</f>
        <v>0</v>
      </c>
      <c r="D167" s="902">
        <f>'62'!S41</f>
        <v>0</v>
      </c>
      <c r="E167" s="902">
        <f>'62'!T41</f>
        <v>0</v>
      </c>
      <c r="F167" s="1135" t="s">
        <v>755</v>
      </c>
      <c r="G167" s="1152" t="s">
        <v>823</v>
      </c>
    </row>
    <row r="168" spans="1:8" ht="25.5" customHeight="1" x14ac:dyDescent="0.2">
      <c r="A168" s="894">
        <v>131</v>
      </c>
      <c r="B168" s="895" t="s">
        <v>904</v>
      </c>
      <c r="C168" s="1132"/>
      <c r="D168" s="1132"/>
      <c r="E168" s="902">
        <f>'63'!F38</f>
        <v>0</v>
      </c>
      <c r="F168" s="910" t="s">
        <v>164</v>
      </c>
      <c r="G168" s="1152" t="s">
        <v>824</v>
      </c>
    </row>
    <row r="169" spans="1:8" ht="25.5" customHeight="1" x14ac:dyDescent="0.2">
      <c r="A169" s="897"/>
      <c r="B169" s="895"/>
      <c r="C169" s="1123"/>
      <c r="D169" s="1123"/>
      <c r="E169" s="902"/>
      <c r="F169" s="910"/>
      <c r="G169" s="1152"/>
    </row>
    <row r="170" spans="1:8" ht="46.5" x14ac:dyDescent="0.2">
      <c r="A170" s="899" t="s">
        <v>945</v>
      </c>
      <c r="B170" s="917" t="s">
        <v>970</v>
      </c>
      <c r="C170" s="1130"/>
      <c r="D170" s="1130"/>
      <c r="E170" s="1130"/>
      <c r="F170" s="910"/>
      <c r="G170" s="1152"/>
    </row>
    <row r="171" spans="1:8" ht="46.5" x14ac:dyDescent="0.2">
      <c r="A171" s="894">
        <v>131</v>
      </c>
      <c r="B171" s="916" t="s">
        <v>1405</v>
      </c>
      <c r="C171" s="1123">
        <f>'65'!D39</f>
        <v>3.2545240082717686</v>
      </c>
      <c r="D171" s="1123">
        <f>'65'!E39</f>
        <v>2.99064368327676</v>
      </c>
      <c r="E171" s="1123">
        <f>'65'!F39</f>
        <v>6.2451676915485281</v>
      </c>
      <c r="F171" s="1135" t="s">
        <v>755</v>
      </c>
      <c r="G171" s="1152" t="s">
        <v>825</v>
      </c>
    </row>
    <row r="172" spans="1:8" ht="25.5" customHeight="1" x14ac:dyDescent="0.2">
      <c r="A172" s="894">
        <v>132</v>
      </c>
      <c r="B172" s="916" t="s">
        <v>1406</v>
      </c>
      <c r="C172" s="1123">
        <f>'65'!J38</f>
        <v>0</v>
      </c>
      <c r="D172" s="1123">
        <f>'65'!K38</f>
        <v>0</v>
      </c>
      <c r="E172" s="1123">
        <f>'65'!L38</f>
        <v>0</v>
      </c>
      <c r="F172" s="910" t="s">
        <v>164</v>
      </c>
      <c r="G172" s="1152" t="s">
        <v>825</v>
      </c>
    </row>
    <row r="173" spans="1:8" ht="52.5" customHeight="1" x14ac:dyDescent="0.2">
      <c r="A173" s="894">
        <v>133</v>
      </c>
      <c r="B173" s="896" t="s">
        <v>1407</v>
      </c>
      <c r="C173" s="1123">
        <f>'66'!I39</f>
        <v>3.8702447665934545E-2</v>
      </c>
      <c r="D173" s="1123">
        <f>'66'!J39</f>
        <v>0</v>
      </c>
      <c r="E173" s="1123">
        <f>'66'!K39</f>
        <v>3.8702447665934545E-2</v>
      </c>
      <c r="F173" s="1135" t="s">
        <v>899</v>
      </c>
      <c r="G173" s="1152" t="s">
        <v>905</v>
      </c>
    </row>
    <row r="174" spans="1:8" ht="25.5" customHeight="1" x14ac:dyDescent="0.2">
      <c r="A174" s="894">
        <v>134</v>
      </c>
      <c r="B174" s="895" t="s">
        <v>1042</v>
      </c>
      <c r="C174" s="1132"/>
      <c r="D174" s="1132"/>
      <c r="E174" s="1123">
        <f>'66'!H38</f>
        <v>0</v>
      </c>
      <c r="F174" s="910" t="s">
        <v>164</v>
      </c>
      <c r="G174" s="1152" t="s">
        <v>905</v>
      </c>
    </row>
    <row r="175" spans="1:8" ht="25.5" customHeight="1" x14ac:dyDescent="0.2">
      <c r="A175" s="894">
        <v>135</v>
      </c>
      <c r="B175" s="895" t="s">
        <v>1043</v>
      </c>
      <c r="C175" s="1132"/>
      <c r="D175" s="1132"/>
      <c r="E175" s="1123">
        <f>'66'!M38</f>
        <v>0</v>
      </c>
      <c r="F175" s="910" t="s">
        <v>164</v>
      </c>
      <c r="G175" s="1152" t="s">
        <v>905</v>
      </c>
    </row>
    <row r="176" spans="1:8" ht="25.5" customHeight="1" x14ac:dyDescent="0.25">
      <c r="A176" s="894">
        <v>136</v>
      </c>
      <c r="B176" s="916" t="s">
        <v>1408</v>
      </c>
      <c r="C176" s="902">
        <f>'66'!Q38</f>
        <v>0</v>
      </c>
      <c r="D176" s="902">
        <f>'66'!R38</f>
        <v>0</v>
      </c>
      <c r="E176" s="902">
        <f>'66'!S38</f>
        <v>0</v>
      </c>
      <c r="F176" s="1141" t="s">
        <v>164</v>
      </c>
      <c r="G176" s="1154" t="s">
        <v>905</v>
      </c>
      <c r="H176" s="193"/>
    </row>
    <row r="177" spans="1:7" ht="25.5" customHeight="1" x14ac:dyDescent="0.2">
      <c r="A177" s="894">
        <v>137</v>
      </c>
      <c r="B177" s="895" t="s">
        <v>1044</v>
      </c>
      <c r="C177" s="907">
        <f>'67'!P38</f>
        <v>0</v>
      </c>
      <c r="D177" s="907">
        <f>'67'!Q38</f>
        <v>0</v>
      </c>
      <c r="E177" s="907">
        <f>'67'!R38</f>
        <v>0</v>
      </c>
      <c r="F177" s="910" t="s">
        <v>753</v>
      </c>
      <c r="G177" s="1152" t="s">
        <v>829</v>
      </c>
    </row>
    <row r="178" spans="1:7" ht="25.5" customHeight="1" x14ac:dyDescent="0.2">
      <c r="A178" s="897"/>
      <c r="B178" s="895"/>
      <c r="C178" s="907"/>
      <c r="D178" s="907"/>
      <c r="E178" s="907"/>
      <c r="F178" s="910"/>
      <c r="G178" s="1152"/>
    </row>
    <row r="179" spans="1:7" ht="25.5" customHeight="1" x14ac:dyDescent="0.2">
      <c r="A179" s="899" t="s">
        <v>946</v>
      </c>
      <c r="B179" s="900" t="s">
        <v>971</v>
      </c>
      <c r="C179" s="1130"/>
      <c r="D179" s="1130"/>
      <c r="E179" s="1130"/>
      <c r="F179" s="910"/>
      <c r="G179" s="1152"/>
    </row>
    <row r="180" spans="1:7" ht="47.25" customHeight="1" x14ac:dyDescent="0.2">
      <c r="A180" s="894">
        <v>138</v>
      </c>
      <c r="B180" s="896" t="s">
        <v>900</v>
      </c>
      <c r="C180" s="902">
        <f>'68'!H38</f>
        <v>72.873848536260439</v>
      </c>
      <c r="D180" s="902">
        <f>'68'!J38</f>
        <v>78.436803611912737</v>
      </c>
      <c r="E180" s="902">
        <f>'68'!L38</f>
        <v>75.882379083805432</v>
      </c>
      <c r="F180" s="910" t="s">
        <v>164</v>
      </c>
      <c r="G180" s="1152" t="s">
        <v>837</v>
      </c>
    </row>
    <row r="181" spans="1:7" ht="54" customHeight="1" x14ac:dyDescent="0.2">
      <c r="A181" s="894">
        <v>139</v>
      </c>
      <c r="B181" s="896" t="s">
        <v>992</v>
      </c>
      <c r="C181" s="1108"/>
      <c r="D181" s="1144"/>
      <c r="E181" s="1110">
        <f>'69'!F37</f>
        <v>93.327878607557281</v>
      </c>
      <c r="F181" s="910" t="s">
        <v>164</v>
      </c>
      <c r="G181" s="1152" t="s">
        <v>840</v>
      </c>
    </row>
    <row r="182" spans="1:7" ht="46.5" x14ac:dyDescent="0.2">
      <c r="A182" s="894">
        <v>140</v>
      </c>
      <c r="B182" s="896" t="s">
        <v>901</v>
      </c>
      <c r="C182" s="1109"/>
      <c r="D182" s="1148">
        <f>'70'!G38</f>
        <v>5.8907834004257387</v>
      </c>
      <c r="E182" s="1109"/>
      <c r="F182" s="1135" t="s">
        <v>902</v>
      </c>
      <c r="G182" s="1152" t="s">
        <v>844</v>
      </c>
    </row>
    <row r="183" spans="1:7" ht="46.5" x14ac:dyDescent="0.2">
      <c r="A183" s="894">
        <v>141</v>
      </c>
      <c r="B183" s="896" t="s">
        <v>772</v>
      </c>
      <c r="C183" s="1109"/>
      <c r="D183" s="1148">
        <f>'70'!I38</f>
        <v>0.25044722719141327</v>
      </c>
      <c r="E183" s="1109"/>
      <c r="F183" s="910" t="s">
        <v>164</v>
      </c>
      <c r="G183" s="1152" t="s">
        <v>844</v>
      </c>
    </row>
    <row r="184" spans="1:7" ht="46.5" x14ac:dyDescent="0.2">
      <c r="A184" s="894">
        <v>142</v>
      </c>
      <c r="B184" s="896" t="s">
        <v>773</v>
      </c>
      <c r="C184" s="1144"/>
      <c r="D184" s="1148">
        <f>'70'!M38</f>
        <v>0.42933810375670839</v>
      </c>
      <c r="E184" s="1111"/>
      <c r="F184" s="910" t="s">
        <v>164</v>
      </c>
      <c r="G184" s="1152" t="s">
        <v>844</v>
      </c>
    </row>
    <row r="185" spans="1:7" ht="46.5" x14ac:dyDescent="0.2">
      <c r="A185" s="894">
        <v>143</v>
      </c>
      <c r="B185" s="896" t="s">
        <v>903</v>
      </c>
      <c r="C185" s="1145"/>
      <c r="D185" s="1111"/>
      <c r="E185" s="902">
        <f>'71'!H39</f>
        <v>91.134531928084314</v>
      </c>
      <c r="F185" s="910" t="s">
        <v>164</v>
      </c>
      <c r="G185" s="1152" t="s">
        <v>845</v>
      </c>
    </row>
    <row r="186" spans="1:7" ht="25.5" customHeight="1" x14ac:dyDescent="0.2">
      <c r="A186" s="897"/>
      <c r="B186" s="898"/>
      <c r="C186" s="1146"/>
      <c r="D186" s="904"/>
      <c r="E186" s="904"/>
      <c r="F186" s="910"/>
      <c r="G186" s="1153"/>
    </row>
    <row r="187" spans="1:7" ht="25.5" customHeight="1" x14ac:dyDescent="0.2">
      <c r="A187" s="899" t="s">
        <v>947</v>
      </c>
      <c r="B187" s="900" t="s">
        <v>526</v>
      </c>
      <c r="C187" s="1146"/>
      <c r="D187" s="904"/>
      <c r="E187" s="904"/>
      <c r="F187" s="910"/>
      <c r="G187" s="1153"/>
    </row>
    <row r="188" spans="1:7" ht="46.5" x14ac:dyDescent="0.2">
      <c r="A188" s="894">
        <v>144</v>
      </c>
      <c r="B188" s="896" t="s">
        <v>1045</v>
      </c>
      <c r="C188" s="1145"/>
      <c r="D188" s="1132"/>
      <c r="E188" s="918">
        <f>'72'!H37</f>
        <v>79.314322332585704</v>
      </c>
      <c r="F188" s="910" t="s">
        <v>164</v>
      </c>
      <c r="G188" s="1152" t="s">
        <v>848</v>
      </c>
    </row>
    <row r="189" spans="1:7" ht="29.25" customHeight="1" x14ac:dyDescent="0.2">
      <c r="A189" s="894">
        <v>145</v>
      </c>
      <c r="B189" s="896" t="s">
        <v>972</v>
      </c>
      <c r="C189" s="1145"/>
      <c r="D189" s="1132"/>
      <c r="E189" s="918">
        <f>'72'!L37</f>
        <v>91.369606003752352</v>
      </c>
      <c r="F189" s="910" t="s">
        <v>164</v>
      </c>
      <c r="G189" s="1152" t="s">
        <v>848</v>
      </c>
    </row>
    <row r="190" spans="1:7" ht="47.25" customHeight="1" x14ac:dyDescent="0.2">
      <c r="A190" s="894">
        <v>146</v>
      </c>
      <c r="B190" s="896" t="s">
        <v>1070</v>
      </c>
      <c r="C190" s="1145"/>
      <c r="D190" s="1132"/>
      <c r="E190" s="918">
        <f>'73'!L39</f>
        <v>89.797080400392801</v>
      </c>
      <c r="F190" s="910" t="s">
        <v>164</v>
      </c>
      <c r="G190" s="1152" t="s">
        <v>854</v>
      </c>
    </row>
    <row r="191" spans="1:7" ht="29.25" customHeight="1" x14ac:dyDescent="0.2">
      <c r="A191" s="894">
        <v>147</v>
      </c>
      <c r="B191" s="896" t="s">
        <v>822</v>
      </c>
      <c r="C191" s="1145"/>
      <c r="D191" s="1132"/>
      <c r="E191" s="918">
        <f>'74'!J38</f>
        <v>0</v>
      </c>
      <c r="F191" s="910" t="s">
        <v>164</v>
      </c>
      <c r="G191" s="1152" t="s">
        <v>859</v>
      </c>
    </row>
    <row r="192" spans="1:7" ht="46.5" x14ac:dyDescent="0.2">
      <c r="A192" s="894">
        <v>148</v>
      </c>
      <c r="B192" s="896" t="s">
        <v>907</v>
      </c>
      <c r="C192" s="1145"/>
      <c r="D192" s="1132"/>
      <c r="E192" s="918">
        <f>'75'!AA39</f>
        <v>83.026740650898603</v>
      </c>
      <c r="F192" s="910" t="s">
        <v>164</v>
      </c>
      <c r="G192" s="1152" t="s">
        <v>860</v>
      </c>
    </row>
    <row r="193" spans="1:7" ht="46.5" x14ac:dyDescent="0.2">
      <c r="A193" s="894">
        <v>149</v>
      </c>
      <c r="B193" s="1149" t="s">
        <v>973</v>
      </c>
      <c r="C193" s="1147"/>
      <c r="D193" s="1133"/>
      <c r="E193" s="919">
        <f>'76'!R38</f>
        <v>66.701244813278009</v>
      </c>
      <c r="F193" s="1139" t="s">
        <v>164</v>
      </c>
      <c r="G193" s="1152" t="s">
        <v>862</v>
      </c>
    </row>
    <row r="194" spans="1:7" ht="25.5" customHeight="1" x14ac:dyDescent="0.2">
      <c r="A194" s="889"/>
      <c r="B194" s="891"/>
      <c r="C194" s="1134"/>
      <c r="D194" s="1134"/>
      <c r="E194" s="1134"/>
      <c r="F194" s="1134"/>
      <c r="G194" s="1143"/>
    </row>
    <row r="195" spans="1:7" ht="25.5" customHeight="1" x14ac:dyDescent="0.2"/>
    <row r="196" spans="1:7" ht="25.5" customHeight="1" x14ac:dyDescent="0.2"/>
    <row r="197" spans="1:7" ht="25.5" customHeight="1" x14ac:dyDescent="0.2"/>
    <row r="198" spans="1:7" ht="25.5" customHeight="1" x14ac:dyDescent="0.2"/>
    <row r="199" spans="1:7" ht="25.5" customHeight="1" x14ac:dyDescent="0.2"/>
    <row r="200" spans="1:7" ht="25.5" customHeight="1" x14ac:dyDescent="0.2"/>
    <row r="201" spans="1:7" ht="25.5" customHeight="1" x14ac:dyDescent="0.2"/>
    <row r="202" spans="1:7" ht="25.5" customHeight="1" x14ac:dyDescent="0.2"/>
    <row r="203" spans="1:7" ht="25.5" customHeight="1" x14ac:dyDescent="0.2"/>
    <row r="204" spans="1:7" ht="25.5" customHeight="1" x14ac:dyDescent="0.2"/>
    <row r="205" spans="1:7" ht="25.5" customHeight="1" x14ac:dyDescent="0.2"/>
    <row r="206" spans="1:7" ht="25.5" customHeight="1" x14ac:dyDescent="0.2"/>
    <row r="207" spans="1:7" ht="25.5" customHeight="1" x14ac:dyDescent="0.2"/>
    <row r="208" spans="1:7" ht="25.5" customHeight="1" x14ac:dyDescent="0.2"/>
    <row r="209" ht="25.5" customHeight="1" x14ac:dyDescent="0.2"/>
  </sheetData>
  <mergeCells count="7">
    <mergeCell ref="A3:G3"/>
    <mergeCell ref="A5:A6"/>
    <mergeCell ref="B5:B6"/>
    <mergeCell ref="C5:F5"/>
    <mergeCell ref="G5:G6"/>
    <mergeCell ref="A1:G1"/>
    <mergeCell ref="A2:G2"/>
  </mergeCells>
  <hyperlinks>
    <hyperlink ref="G8" location="'1'!A1" display="Tabel 1"/>
    <hyperlink ref="G15" location="'3'!A1" display="Tabel 3"/>
    <hyperlink ref="G9" location="'1'!A1" display="Tabel 1"/>
    <hyperlink ref="G12" location="'1'!A1" display="Tabel 1"/>
    <hyperlink ref="G13:G14" location="'2'!A1" display="Tabel 2"/>
    <hyperlink ref="G13" location="'2'!A1" display="Tabel 2"/>
    <hyperlink ref="G14" location="'2'!A1" display="Tabel 2"/>
    <hyperlink ref="G10" location="'2'!A1" display="Tabel 2"/>
    <hyperlink ref="G11" location="'1'!A1" display="Tabel 1"/>
    <hyperlink ref="G17:G23" location="'3'!A1" display="Tabel 3"/>
    <hyperlink ref="G94" location="'31'!A1" display="Tabel 31"/>
    <hyperlink ref="G105" location="'35'!A1" display="Tabel 35"/>
    <hyperlink ref="G112" location="'42'!A1" display="Tabel 42"/>
    <hyperlink ref="G71" location="'19'!A1" display="Tabel 19"/>
    <hyperlink ref="G37" location="'5'!A1" display="Tabel 5"/>
    <hyperlink ref="G39" location="'7'!A1" display="Tabel 7"/>
    <hyperlink ref="G41" location="'8'!A1" display="Tabel 8"/>
    <hyperlink ref="G27" location="'4'!A1" display="Tabel 4"/>
    <hyperlink ref="G54:G57" location="'72'!A1" display="Tabel 72"/>
    <hyperlink ref="G34" location="'6'!A1" display="Tabel 6"/>
    <hyperlink ref="G28:G33" location="'4'!A1" display="Tabel 4"/>
    <hyperlink ref="G48" location="'10'!A1" display="Tabel 10"/>
    <hyperlink ref="G49:G51" location="'10'!A1" display="Tabel 10"/>
    <hyperlink ref="G38" location="'5'!A1" display="Tabel 5"/>
    <hyperlink ref="G40" location="'7'!A1" display="Tabel 7"/>
    <hyperlink ref="G42:G44" location="'8'!A1" display="Tabel 8"/>
    <hyperlink ref="G45" location="'9'!A1" display="Tabel 9"/>
    <hyperlink ref="G54" location="'11'!A1" display="Tabel 11"/>
    <hyperlink ref="G55:G58" location="'72'!A1" display="Tabel 72"/>
    <hyperlink ref="G59" location="'12'!A1" display="Tabel 12"/>
    <hyperlink ref="G60" location="'12'!A1" display="Tabel 12"/>
    <hyperlink ref="G61" location="'12'!A1" display="Tabel 12"/>
    <hyperlink ref="G62" location="'12'!A1" display="Tabel 12"/>
    <hyperlink ref="G63" location="'13'!A1" display="Tabel 13"/>
    <hyperlink ref="G64:G65" location="'13'!A1" display="Tabel 13"/>
    <hyperlink ref="G66" location="'15'!A1" display="Tabel 15"/>
    <hyperlink ref="G72:G73" location="'19'!A1" display="Tabel 19"/>
    <hyperlink ref="G77:G78" location="'20'!A1" display="Tabel 20"/>
    <hyperlink ref="G79:G80" location="'21'!A1" display="Tabel 21"/>
    <hyperlink ref="G81:G88" location="'23'!A1" display="Tabel 23"/>
    <hyperlink ref="G84" location="'27'!A1" display="Tabel 27"/>
    <hyperlink ref="G91" location="'29'!A1" display="Tabel 29"/>
    <hyperlink ref="G95:G99" location="'31'!A1" display="Tabel 31"/>
    <hyperlink ref="G101" location="'33'!A1" display="Tabel 33"/>
    <hyperlink ref="G102" location="'33'!A1" display="Tabel 33"/>
    <hyperlink ref="G103" location="'34'!A1" display="Tabel 34"/>
    <hyperlink ref="G104" location="'34'!A1" display="Tabel 34"/>
    <hyperlink ref="G106" location="'36'!A1" display="Tabel 36"/>
    <hyperlink ref="G107" location="'37'!A1" display="Tabel 37"/>
    <hyperlink ref="G108" location="'39'!A1" display="Tabel 39"/>
    <hyperlink ref="G109" location="'39'!A1" display="Tabel 39"/>
    <hyperlink ref="G110" location="'41'!A1" display="Tabel 41"/>
    <hyperlink ref="G111" location="'41'!A1" display="Tabel 41"/>
    <hyperlink ref="G113" location="'43'!A1" display="Tabel 43"/>
    <hyperlink ref="G114" location="'44'!A1" display="Tabel 44"/>
    <hyperlink ref="G115" location="'44'!A1" display="Tabel 44"/>
    <hyperlink ref="G116" location="'44'!A1" display="Tabel 44"/>
    <hyperlink ref="G117" location="'45'!A1" display="Tabel 45"/>
    <hyperlink ref="G118" location="'45'!A1" display="Tabel 45"/>
    <hyperlink ref="G119" location="'45'!A1" display="Tabel 45"/>
    <hyperlink ref="G123" location="'48'!A1" display="Tabel 48"/>
    <hyperlink ref="G124" location="'49'!A1" display="Tabel 49"/>
    <hyperlink ref="G128:G131" location="'51'!A1" display="Tabel 51"/>
    <hyperlink ref="G132:G135" location="'52'!A1" display="Tabel 52"/>
    <hyperlink ref="G136:G137" location="'53'!A1" display="Tabel 53"/>
    <hyperlink ref="G138" location="'54'!A1" display="Tabel 54"/>
    <hyperlink ref="G139" location="'55'!A1" display="Tabel 55"/>
    <hyperlink ref="G140" location="'55'!A1" display="Tabel 55"/>
    <hyperlink ref="G141:G142" location="'56'!A1" display="Tabel 56"/>
    <hyperlink ref="G143:G144" location="'57'!A1" display="Tabel 57"/>
    <hyperlink ref="G149" location="'59'!A1" display="Tabel 59"/>
    <hyperlink ref="G150:G151" location="'60'!A1" display="Tabel 60"/>
    <hyperlink ref="G159" location="'61'!A1" display="Tabel 61"/>
    <hyperlink ref="G160:G167" location="'62'!A1" display="Tabel 62"/>
    <hyperlink ref="G168" location="'63'!A1" display="Tabel 63"/>
    <hyperlink ref="G171:G172" location="'65'!A1" display="Tabel 65"/>
    <hyperlink ref="G173" location="'66'!A1" display="Tabel 66"/>
    <hyperlink ref="G174:G176" location="'66'!A1" display="Tabel 66"/>
    <hyperlink ref="G177" location="'67'!A1" display="Tabel 67"/>
    <hyperlink ref="G180" location="'68'!A1" display="Tabel 68"/>
    <hyperlink ref="G181" location="'69'!A1" display="Tabel 69"/>
    <hyperlink ref="G182:G184" location="'70'!A1" display="Tabel 70"/>
    <hyperlink ref="G185" location="'71'!A1" display="Tabel 71"/>
    <hyperlink ref="G188" location="'72'!A1" display="Tabel 72"/>
    <hyperlink ref="G83" location="'24'!A1" display="Tabel 24"/>
    <hyperlink ref="G69" location="'17'!A1" display="Tabel 17"/>
    <hyperlink ref="G70" location="'18'!A1" display="Tabel 18"/>
    <hyperlink ref="G120" location="'45'!A1" display="Tabel 45"/>
    <hyperlink ref="G193" location="'76'!A1" display="Tabel 76"/>
    <hyperlink ref="G192" location="'75'!A1" display="Tabel 75"/>
    <hyperlink ref="G191" location="'74'!A1" display="Tabel 74"/>
    <hyperlink ref="G190" location="'73'!A1" display="Tabel 73"/>
    <hyperlink ref="G189" location="'72'!A1" display="Tabel 72"/>
    <hyperlink ref="G152" location="'60b'!A1" display="Tabel 60b"/>
    <hyperlink ref="G155" location="'60c'!A1" display="Tabel 60c"/>
    <hyperlink ref="G153" location="'60a'!A1" display="Tabel 60a"/>
    <hyperlink ref="G154" location="'60a'!A1" display="Tabel 60a"/>
    <hyperlink ref="G156" location="'60c'!A1" display="Tabel 60c"/>
  </hyperlinks>
  <printOptions horizontalCentered="1"/>
  <pageMargins left="0.56000000000000005" right="0.47" top="1.06" bottom="0.38" header="0.94" footer="0.16"/>
  <pageSetup paperSize="130" scale="71" orientation="landscape" r:id="rId1"/>
  <headerFooter alignWithMargins="0"/>
  <rowBreaks count="5" manualBreakCount="5">
    <brk id="24" max="16383" man="1"/>
    <brk id="67" max="16383" man="1"/>
    <brk id="108" max="16383" man="1"/>
    <brk id="125" max="16383" man="1"/>
    <brk id="178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53"/>
  <sheetViews>
    <sheetView showZeros="0" view="pageBreakPreview" zoomScale="60" zoomScaleNormal="50" workbookViewId="0">
      <selection activeCell="F36" sqref="F36"/>
    </sheetView>
  </sheetViews>
  <sheetFormatPr defaultColWidth="12.28515625" defaultRowHeight="15" x14ac:dyDescent="0.2"/>
  <cols>
    <col min="1" max="1" width="5.7109375" style="4" customWidth="1"/>
    <col min="2" max="4" width="53.7109375" style="4" customWidth="1"/>
    <col min="5" max="242" width="9.140625" style="4" customWidth="1"/>
    <col min="243" max="243" width="5.7109375" style="4" customWidth="1"/>
    <col min="244" max="245" width="21.7109375" style="4" customWidth="1"/>
    <col min="246" max="248" width="14.28515625" style="4" customWidth="1"/>
    <col min="249" max="16384" width="12.28515625" style="4"/>
  </cols>
  <sheetData>
    <row r="1" spans="1:256" x14ac:dyDescent="0.2">
      <c r="A1" s="3" t="s">
        <v>253</v>
      </c>
      <c r="B1" s="3"/>
      <c r="C1" s="57"/>
    </row>
    <row r="2" spans="1:256" x14ac:dyDescent="0.2">
      <c r="A2" s="6" t="s">
        <v>152</v>
      </c>
      <c r="B2" s="6"/>
    </row>
    <row r="3" spans="1:256" s="203" customFormat="1" ht="15" customHeight="1" x14ac:dyDescent="0.2">
      <c r="A3" s="1215" t="s">
        <v>555</v>
      </c>
      <c r="B3" s="1215"/>
      <c r="C3" s="1215"/>
      <c r="D3" s="1215"/>
    </row>
    <row r="4" spans="1:256" s="203" customFormat="1" ht="15" customHeight="1" x14ac:dyDescent="0.25">
      <c r="B4" s="210" t="s">
        <v>1351</v>
      </c>
      <c r="C4" s="206" t="str">
        <f>'1'!F5</f>
        <v>MOJOKERTO</v>
      </c>
      <c r="D4" s="224"/>
    </row>
    <row r="5" spans="1:256" s="203" customFormat="1" ht="15" customHeight="1" x14ac:dyDescent="0.25">
      <c r="B5" s="210" t="str">
        <f>'[1]1'!E6</f>
        <v xml:space="preserve">TAHUN </v>
      </c>
      <c r="C5" s="206">
        <f>'1'!F6</f>
        <v>2021</v>
      </c>
      <c r="D5" s="224"/>
    </row>
    <row r="6" spans="1:256" ht="15" customHeight="1" x14ac:dyDescent="0.2">
      <c r="A6" s="378"/>
      <c r="B6" s="378"/>
      <c r="C6" s="378"/>
      <c r="D6" s="378"/>
    </row>
    <row r="7" spans="1:256" ht="45" customHeight="1" x14ac:dyDescent="0.2">
      <c r="A7" s="9" t="s">
        <v>153</v>
      </c>
      <c r="B7" s="9" t="s">
        <v>154</v>
      </c>
      <c r="C7" s="9" t="s">
        <v>156</v>
      </c>
      <c r="D7" s="20" t="s">
        <v>556</v>
      </c>
    </row>
    <row r="8" spans="1:256" ht="14.25" customHeight="1" x14ac:dyDescent="0.2">
      <c r="A8" s="226">
        <v>1</v>
      </c>
      <c r="B8" s="226">
        <v>2</v>
      </c>
      <c r="C8" s="510">
        <v>3</v>
      </c>
      <c r="D8" s="226">
        <v>4</v>
      </c>
      <c r="E8" s="1"/>
    </row>
    <row r="9" spans="1:256" s="530" customFormat="1" ht="15" customHeight="1" x14ac:dyDescent="0.25">
      <c r="A9" s="448">
        <v>1</v>
      </c>
      <c r="B9" s="528" t="s">
        <v>1120</v>
      </c>
      <c r="C9" s="529" t="s">
        <v>1120</v>
      </c>
      <c r="D9" s="740">
        <v>0.97499999999999998</v>
      </c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</row>
    <row r="10" spans="1:256" s="533" customFormat="1" ht="15" customHeight="1" x14ac:dyDescent="0.2">
      <c r="A10" s="886">
        <v>2</v>
      </c>
      <c r="B10" s="515" t="s">
        <v>1121</v>
      </c>
      <c r="C10" s="532" t="s">
        <v>1121</v>
      </c>
      <c r="D10" s="511">
        <v>0.95</v>
      </c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</row>
    <row r="11" spans="1:256" s="533" customFormat="1" ht="15" customHeight="1" x14ac:dyDescent="0.2">
      <c r="A11" s="886">
        <v>3</v>
      </c>
      <c r="B11" s="515"/>
      <c r="C11" s="532" t="s">
        <v>1150</v>
      </c>
      <c r="D11" s="511">
        <v>0.97499999999999998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</row>
    <row r="12" spans="1:256" s="533" customFormat="1" ht="15" customHeight="1" x14ac:dyDescent="0.2">
      <c r="A12" s="886">
        <v>4</v>
      </c>
      <c r="B12" s="515" t="s">
        <v>1122</v>
      </c>
      <c r="C12" s="532" t="s">
        <v>1122</v>
      </c>
      <c r="D12" s="511">
        <v>0.97499999999999998</v>
      </c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</row>
    <row r="13" spans="1:256" s="533" customFormat="1" ht="15" customHeight="1" x14ac:dyDescent="0.2">
      <c r="A13" s="886">
        <v>5</v>
      </c>
      <c r="B13" s="515" t="s">
        <v>1123</v>
      </c>
      <c r="C13" s="532" t="s">
        <v>1151</v>
      </c>
      <c r="D13" s="511">
        <v>0.95</v>
      </c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</row>
    <row r="14" spans="1:256" s="533" customFormat="1" ht="15" customHeight="1" x14ac:dyDescent="0.2">
      <c r="A14" s="886">
        <v>6</v>
      </c>
      <c r="B14" s="515" t="s">
        <v>1124</v>
      </c>
      <c r="C14" s="532" t="s">
        <v>1124</v>
      </c>
      <c r="D14" s="511">
        <v>0.97499999999999998</v>
      </c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</row>
    <row r="15" spans="1:256" s="533" customFormat="1" ht="15" customHeight="1" x14ac:dyDescent="0.2">
      <c r="A15" s="886">
        <v>7</v>
      </c>
      <c r="B15" s="515" t="s">
        <v>1125</v>
      </c>
      <c r="C15" s="532" t="s">
        <v>1125</v>
      </c>
      <c r="D15" s="511">
        <v>0.95</v>
      </c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</row>
    <row r="16" spans="1:256" s="533" customFormat="1" ht="15" customHeight="1" x14ac:dyDescent="0.2">
      <c r="A16" s="886">
        <v>8</v>
      </c>
      <c r="B16" s="515"/>
      <c r="C16" s="532" t="s">
        <v>1152</v>
      </c>
      <c r="D16" s="511">
        <v>0.95</v>
      </c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</row>
    <row r="17" spans="1:256" s="533" customFormat="1" ht="15" customHeight="1" x14ac:dyDescent="0.2">
      <c r="A17" s="886">
        <v>9</v>
      </c>
      <c r="B17" s="515" t="s">
        <v>1126</v>
      </c>
      <c r="C17" s="532" t="s">
        <v>1126</v>
      </c>
      <c r="D17" s="511">
        <v>0.97499999999999998</v>
      </c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</row>
    <row r="18" spans="1:256" s="533" customFormat="1" ht="15" customHeight="1" x14ac:dyDescent="0.2">
      <c r="A18" s="886">
        <v>10</v>
      </c>
      <c r="B18" s="515"/>
      <c r="C18" s="532" t="s">
        <v>1153</v>
      </c>
      <c r="D18" s="511">
        <v>0.95</v>
      </c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</row>
    <row r="19" spans="1:256" s="533" customFormat="1" ht="15" customHeight="1" x14ac:dyDescent="0.2">
      <c r="A19" s="886">
        <v>11</v>
      </c>
      <c r="B19" s="515" t="s">
        <v>1127</v>
      </c>
      <c r="C19" s="532" t="s">
        <v>1127</v>
      </c>
      <c r="D19" s="511">
        <v>0.97499999999999998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</row>
    <row r="20" spans="1:256" s="533" customFormat="1" ht="15" customHeight="1" x14ac:dyDescent="0.2">
      <c r="A20" s="886">
        <v>12</v>
      </c>
      <c r="B20" s="515" t="s">
        <v>1128</v>
      </c>
      <c r="C20" s="532" t="s">
        <v>1154</v>
      </c>
      <c r="D20" s="511">
        <v>0.97499999999999998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</row>
    <row r="21" spans="1:256" s="533" customFormat="1" ht="15" customHeight="1" x14ac:dyDescent="0.2">
      <c r="A21" s="886">
        <v>13</v>
      </c>
      <c r="B21" s="515"/>
      <c r="C21" s="532" t="s">
        <v>1128</v>
      </c>
      <c r="D21" s="511">
        <v>0.95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</row>
    <row r="22" spans="1:256" s="533" customFormat="1" ht="15" customHeight="1" x14ac:dyDescent="0.2">
      <c r="A22" s="886">
        <v>14</v>
      </c>
      <c r="B22" s="515" t="s">
        <v>1129</v>
      </c>
      <c r="C22" s="532" t="s">
        <v>1129</v>
      </c>
      <c r="D22" s="511">
        <v>0.95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</row>
    <row r="23" spans="1:256" s="533" customFormat="1" ht="15" customHeight="1" x14ac:dyDescent="0.2">
      <c r="A23" s="886">
        <v>15</v>
      </c>
      <c r="B23" s="515"/>
      <c r="C23" s="532" t="s">
        <v>1155</v>
      </c>
      <c r="D23" s="511">
        <v>0.95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</row>
    <row r="24" spans="1:256" s="533" customFormat="1" ht="15" customHeight="1" x14ac:dyDescent="0.2">
      <c r="A24" s="886">
        <v>16</v>
      </c>
      <c r="B24" s="515" t="s">
        <v>1130</v>
      </c>
      <c r="C24" s="532" t="s">
        <v>1130</v>
      </c>
      <c r="D24" s="511">
        <v>0.97499999999999998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</row>
    <row r="25" spans="1:256" s="533" customFormat="1" ht="15" customHeight="1" x14ac:dyDescent="0.2">
      <c r="A25" s="886">
        <v>17</v>
      </c>
      <c r="B25" s="515"/>
      <c r="C25" s="532" t="s">
        <v>1156</v>
      </c>
      <c r="D25" s="511">
        <v>0.95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</row>
    <row r="26" spans="1:256" s="533" customFormat="1" ht="15" customHeight="1" x14ac:dyDescent="0.2">
      <c r="A26" s="886">
        <v>18</v>
      </c>
      <c r="B26" s="515" t="s">
        <v>1131</v>
      </c>
      <c r="C26" s="532" t="s">
        <v>1131</v>
      </c>
      <c r="D26" s="511">
        <v>0.97499999999999998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</row>
    <row r="27" spans="1:256" s="533" customFormat="1" ht="15" customHeight="1" x14ac:dyDescent="0.2">
      <c r="A27" s="886">
        <v>19</v>
      </c>
      <c r="B27" s="515"/>
      <c r="C27" s="532" t="s">
        <v>1157</v>
      </c>
      <c r="D27" s="511">
        <v>0.97499999999999998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</row>
    <row r="28" spans="1:256" s="533" customFormat="1" ht="15" customHeight="1" x14ac:dyDescent="0.2">
      <c r="A28" s="886">
        <v>20</v>
      </c>
      <c r="B28" s="515" t="s">
        <v>1132</v>
      </c>
      <c r="C28" s="532" t="s">
        <v>1132</v>
      </c>
      <c r="D28" s="511">
        <v>0.97499999999999998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</row>
    <row r="29" spans="1:256" s="533" customFormat="1" ht="15" customHeight="1" x14ac:dyDescent="0.2">
      <c r="A29" s="886">
        <v>21</v>
      </c>
      <c r="B29" s="515" t="s">
        <v>1133</v>
      </c>
      <c r="C29" s="532" t="s">
        <v>1133</v>
      </c>
      <c r="D29" s="511">
        <v>0.97499999999999998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</row>
    <row r="30" spans="1:256" s="533" customFormat="1" ht="15" customHeight="1" x14ac:dyDescent="0.2">
      <c r="A30" s="886">
        <v>22</v>
      </c>
      <c r="B30" s="515"/>
      <c r="C30" s="532" t="s">
        <v>1158</v>
      </c>
      <c r="D30" s="511">
        <v>0.97499999999999998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</row>
    <row r="31" spans="1:256" s="533" customFormat="1" ht="15" customHeight="1" x14ac:dyDescent="0.2">
      <c r="A31" s="886">
        <v>23</v>
      </c>
      <c r="B31" s="515" t="s">
        <v>1134</v>
      </c>
      <c r="C31" s="532" t="s">
        <v>1134</v>
      </c>
      <c r="D31" s="511">
        <v>0.95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</row>
    <row r="32" spans="1:256" s="533" customFormat="1" ht="15" customHeight="1" x14ac:dyDescent="0.2">
      <c r="A32" s="886">
        <v>24</v>
      </c>
      <c r="B32" s="515"/>
      <c r="C32" s="532" t="s">
        <v>1159</v>
      </c>
      <c r="D32" s="511">
        <v>0.97499999999999998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</row>
    <row r="33" spans="1:256" s="533" customFormat="1" ht="15" customHeight="1" x14ac:dyDescent="0.2">
      <c r="A33" s="886">
        <v>25</v>
      </c>
      <c r="B33" s="515" t="s">
        <v>1135</v>
      </c>
      <c r="C33" s="532" t="s">
        <v>1135</v>
      </c>
      <c r="D33" s="511">
        <v>0.97499999999999998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</row>
    <row r="34" spans="1:256" s="533" customFormat="1" ht="17.25" customHeight="1" x14ac:dyDescent="0.2">
      <c r="A34" s="886">
        <v>26</v>
      </c>
      <c r="B34" s="515" t="s">
        <v>1136</v>
      </c>
      <c r="C34" s="532" t="s">
        <v>1136</v>
      </c>
      <c r="D34" s="511">
        <v>0.95</v>
      </c>
      <c r="E34" s="4"/>
      <c r="F34" s="4"/>
      <c r="G34" s="4">
        <f>SUM(G23:G33)</f>
        <v>0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</row>
    <row r="35" spans="1:256" s="533" customFormat="1" ht="17.25" customHeight="1" x14ac:dyDescent="0.2">
      <c r="A35" s="887">
        <v>27</v>
      </c>
      <c r="B35" s="534" t="s">
        <v>1137</v>
      </c>
      <c r="C35" s="535" t="s">
        <v>1137</v>
      </c>
      <c r="D35" s="741">
        <v>0.97499999999999998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</row>
    <row r="36" spans="1:256" s="93" customFormat="1" ht="16.5" customHeight="1" x14ac:dyDescent="0.2">
      <c r="A36" s="303" t="s">
        <v>557</v>
      </c>
      <c r="B36" s="303"/>
      <c r="C36" s="738"/>
      <c r="D36" s="739">
        <f>SUM(D9:D35)/27</f>
        <v>0.96481481481481512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</row>
    <row r="37" spans="1:256" s="93" customFormat="1" ht="16.5" customHeight="1" x14ac:dyDescent="0.2">
      <c r="A37" s="4"/>
      <c r="B37" s="4"/>
      <c r="C37" s="3"/>
      <c r="D37" s="127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</row>
    <row r="38" spans="1:256" s="93" customFormat="1" ht="16.5" customHeight="1" x14ac:dyDescent="0.2">
      <c r="A38" s="689" t="s">
        <v>1333</v>
      </c>
      <c r="B38" s="689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</row>
    <row r="39" spans="1:256" s="93" customFormat="1" ht="17.25" customHeight="1" x14ac:dyDescent="0.2">
      <c r="A39" s="689" t="s">
        <v>975</v>
      </c>
      <c r="B39" s="689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</row>
    <row r="40" spans="1:256" s="93" customFormat="1" ht="17.25" customHeight="1" x14ac:dyDescent="0.2">
      <c r="A40" s="689" t="s">
        <v>976</v>
      </c>
      <c r="B40" s="689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</row>
    <row r="41" spans="1:256" s="93" customFormat="1" ht="17.25" customHeight="1" x14ac:dyDescent="0.2">
      <c r="A41" s="689" t="s">
        <v>1341</v>
      </c>
      <c r="B41" s="689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</row>
    <row r="42" spans="1:256" s="93" customFormat="1" ht="17.25" customHeight="1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</row>
    <row r="43" spans="1:256" s="93" customFormat="1" ht="17.25" customHeight="1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</row>
    <row r="44" spans="1:256" s="93" customFormat="1" ht="17.25" customHeight="1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</row>
    <row r="45" spans="1:256" s="93" customFormat="1" ht="17.25" customHeight="1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</row>
    <row r="46" spans="1:256" s="93" customFormat="1" ht="17.25" customHeight="1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</row>
    <row r="47" spans="1:256" s="93" customFormat="1" ht="17.25" customHeight="1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</row>
    <row r="48" spans="1:256" s="93" customFormat="1" ht="17.25" customHeight="1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</row>
    <row r="49" spans="1:256" s="93" customFormat="1" ht="17.25" customHeight="1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</row>
    <row r="50" spans="1:256" s="93" customFormat="1" ht="17.25" customHeight="1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</row>
    <row r="51" spans="1:256" s="93" customFormat="1" ht="17.25" customHeight="1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</row>
    <row r="52" spans="1:256" s="93" customFormat="1" ht="17.25" customHeight="1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</row>
    <row r="53" spans="1:256" s="93" customFormat="1" ht="17.25" customHeight="1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</row>
    <row r="54" spans="1:256" s="93" customFormat="1" ht="17.25" customHeight="1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</row>
    <row r="55" spans="1:256" s="93" customFormat="1" ht="17.25" customHeight="1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</row>
    <row r="56" spans="1:256" s="93" customFormat="1" ht="30.75" customHeight="1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</row>
    <row r="57" spans="1:256" s="93" customFormat="1" ht="17.25" customHeight="1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</row>
    <row r="58" spans="1:256" s="93" customFormat="1" ht="17.25" customHeight="1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</row>
    <row r="59" spans="1:256" s="93" customFormat="1" ht="17.25" customHeight="1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</row>
    <row r="60" spans="1:256" s="93" customFormat="1" ht="17.25" customHeight="1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</row>
    <row r="61" spans="1:256" s="93" customFormat="1" ht="17.25" customHeight="1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</row>
    <row r="62" spans="1:256" s="93" customFormat="1" ht="17.25" customHeight="1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</row>
    <row r="63" spans="1:256" s="93" customFormat="1" ht="17.25" customHeight="1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</row>
    <row r="64" spans="1:256" s="93" customFormat="1" ht="17.25" customHeight="1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</row>
    <row r="65" spans="1:256" s="93" customFormat="1" ht="17.25" customHeight="1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</row>
    <row r="66" spans="1:256" s="93" customFormat="1" ht="17.25" customHeight="1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</row>
    <row r="67" spans="1:256" s="93" customFormat="1" ht="17.25" customHeight="1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</row>
    <row r="68" spans="1:256" s="93" customFormat="1" ht="17.25" customHeight="1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</row>
    <row r="69" spans="1:256" s="93" customFormat="1" ht="17.25" customHeight="1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</row>
    <row r="70" spans="1:256" s="93" customFormat="1" ht="17.25" customHeight="1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</row>
    <row r="71" spans="1:256" s="93" customFormat="1" ht="17.25" customHeight="1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</row>
    <row r="72" spans="1:256" s="93" customFormat="1" ht="17.25" customHeight="1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</row>
    <row r="73" spans="1:256" s="93" customFormat="1" ht="17.25" customHeight="1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</row>
    <row r="74" spans="1:256" s="93" customFormat="1" ht="17.25" customHeight="1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</row>
    <row r="75" spans="1:256" s="93" customFormat="1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</row>
    <row r="76" spans="1:256" s="93" customFormat="1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</row>
    <row r="77" spans="1:256" s="93" customFormat="1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</row>
    <row r="78" spans="1:256" s="93" customFormat="1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</row>
    <row r="79" spans="1:256" s="93" customFormat="1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</row>
    <row r="80" spans="1:256" s="93" customFormat="1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</row>
    <row r="81" spans="1:256" s="93" customFormat="1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</row>
    <row r="82" spans="1:256" s="93" customFormat="1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</row>
    <row r="83" spans="1:256" s="93" customFormat="1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</row>
    <row r="84" spans="1:256" s="93" customFormat="1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</row>
    <row r="85" spans="1:256" s="93" customFormat="1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</row>
    <row r="86" spans="1:256" s="93" customFormat="1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</row>
    <row r="87" spans="1:256" s="93" customFormat="1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</row>
    <row r="88" spans="1:256" s="93" customFormat="1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</row>
    <row r="89" spans="1:256" s="93" customFormat="1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</row>
    <row r="90" spans="1:256" s="93" customFormat="1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</row>
    <row r="91" spans="1:256" s="93" customFormat="1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</row>
    <row r="92" spans="1:256" s="93" customFormat="1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</row>
    <row r="93" spans="1:256" s="93" customFormat="1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</row>
    <row r="94" spans="1:256" s="93" customFormat="1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</row>
    <row r="95" spans="1:256" s="93" customFormat="1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</row>
    <row r="96" spans="1:256" s="93" customFormat="1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</row>
    <row r="97" spans="1:256" s="93" customFormat="1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</row>
    <row r="98" spans="1:256" s="93" customFormat="1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</row>
    <row r="99" spans="1:256" s="93" customFormat="1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</row>
    <row r="100" spans="1:256" s="93" customFormat="1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</row>
    <row r="101" spans="1:256" s="93" customFormat="1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</row>
    <row r="102" spans="1:256" s="93" customFormat="1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</row>
    <row r="103" spans="1:256" s="93" customFormat="1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</row>
    <row r="104" spans="1:256" s="93" customFormat="1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</row>
    <row r="105" spans="1:256" s="93" customFormat="1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</row>
    <row r="106" spans="1:256" s="93" customFormat="1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</row>
    <row r="107" spans="1:256" s="93" customFormat="1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</row>
    <row r="108" spans="1:256" s="93" customFormat="1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</row>
    <row r="109" spans="1:256" s="93" customFormat="1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</row>
    <row r="110" spans="1:256" s="93" customFormat="1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</row>
    <row r="111" spans="1:256" s="93" customFormat="1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</row>
    <row r="112" spans="1:256" s="93" customFormat="1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</row>
    <row r="113" spans="1:256" s="93" customFormat="1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</row>
    <row r="114" spans="1:256" s="93" customFormat="1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/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</row>
    <row r="115" spans="1:256" s="93" customFormat="1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</row>
    <row r="116" spans="1:256" s="93" customFormat="1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</row>
    <row r="117" spans="1:256" s="93" customFormat="1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</row>
    <row r="118" spans="1:256" s="93" customFormat="1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</row>
    <row r="119" spans="1:256" s="93" customFormat="1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</row>
    <row r="120" spans="1:256" s="93" customFormat="1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4"/>
      <c r="GR120" s="4"/>
      <c r="GS120" s="4"/>
      <c r="GT120" s="4"/>
      <c r="GU120" s="4"/>
      <c r="GV120" s="4"/>
      <c r="GW120" s="4"/>
      <c r="GX120" s="4"/>
      <c r="GY120" s="4"/>
      <c r="GZ120" s="4"/>
      <c r="HA120" s="4"/>
      <c r="HB120" s="4"/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/>
      <c r="IS120" s="4"/>
      <c r="IT120" s="4"/>
      <c r="IU120" s="4"/>
      <c r="IV120" s="4"/>
    </row>
    <row r="121" spans="1:256" s="93" customFormat="1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/>
      <c r="IS121" s="4"/>
      <c r="IT121" s="4"/>
      <c r="IU121" s="4"/>
      <c r="IV121" s="4"/>
    </row>
    <row r="122" spans="1:256" s="93" customFormat="1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</row>
    <row r="123" spans="1:256" s="93" customForma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/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/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/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/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/>
      <c r="IR123" s="4"/>
      <c r="IS123" s="4"/>
      <c r="IT123" s="4"/>
      <c r="IU123" s="4"/>
      <c r="IV123" s="4"/>
    </row>
    <row r="124" spans="1:256" s="93" customFormat="1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/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/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/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/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/>
      <c r="IR124" s="4"/>
      <c r="IS124" s="4"/>
      <c r="IT124" s="4"/>
      <c r="IU124" s="4"/>
      <c r="IV124" s="4"/>
    </row>
    <row r="125" spans="1:256" s="93" customFormat="1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/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/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/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/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4"/>
      <c r="IR125" s="4"/>
      <c r="IS125" s="4"/>
      <c r="IT125" s="4"/>
      <c r="IU125" s="4"/>
      <c r="IV125" s="4"/>
    </row>
    <row r="126" spans="1:256" s="93" customFormat="1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/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/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/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/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/>
      <c r="IR126" s="4"/>
      <c r="IS126" s="4"/>
      <c r="IT126" s="4"/>
      <c r="IU126" s="4"/>
      <c r="IV126" s="4"/>
    </row>
    <row r="127" spans="1:256" s="93" customFormat="1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</row>
    <row r="128" spans="1:256" s="93" customFormat="1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/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/>
      <c r="IS128" s="4"/>
      <c r="IT128" s="4"/>
      <c r="IU128" s="4"/>
      <c r="IV128" s="4"/>
    </row>
    <row r="129" spans="1:256" s="93" customFormat="1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/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/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/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4"/>
      <c r="IR129" s="4"/>
      <c r="IS129" s="4"/>
      <c r="IT129" s="4"/>
      <c r="IU129" s="4"/>
      <c r="IV129" s="4"/>
    </row>
    <row r="130" spans="1:256" s="93" customFormat="1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</row>
    <row r="131" spans="1:256" s="93" customFormat="1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</row>
    <row r="132" spans="1:256" s="93" customFormat="1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</row>
    <row r="133" spans="1:256" s="93" customFormat="1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/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/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4"/>
      <c r="HR133" s="4"/>
      <c r="HS133" s="4"/>
      <c r="HT133" s="4"/>
      <c r="HU133" s="4"/>
      <c r="HV133" s="4"/>
      <c r="HW133" s="4"/>
      <c r="HX133" s="4"/>
      <c r="HY133" s="4"/>
      <c r="HZ133" s="4"/>
      <c r="IA133" s="4"/>
      <c r="IB133" s="4"/>
      <c r="IC133" s="4"/>
      <c r="ID133" s="4"/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/>
      <c r="IR133" s="4"/>
      <c r="IS133" s="4"/>
      <c r="IT133" s="4"/>
      <c r="IU133" s="4"/>
      <c r="IV133" s="4"/>
    </row>
    <row r="134" spans="1:256" s="93" customFormat="1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/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/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/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/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/>
      <c r="IR134" s="4"/>
      <c r="IS134" s="4"/>
      <c r="IT134" s="4"/>
      <c r="IU134" s="4"/>
      <c r="IV134" s="4"/>
    </row>
    <row r="135" spans="1:256" s="93" customFormat="1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</row>
    <row r="136" spans="1:256" s="93" customFormat="1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4"/>
      <c r="GR136" s="4"/>
      <c r="GS136" s="4"/>
      <c r="GT136" s="4"/>
      <c r="GU136" s="4"/>
      <c r="GV136" s="4"/>
      <c r="GW136" s="4"/>
      <c r="GX136" s="4"/>
      <c r="GY136" s="4"/>
      <c r="GZ136" s="4"/>
      <c r="HA136" s="4"/>
      <c r="HB136" s="4"/>
      <c r="HC136" s="4"/>
      <c r="HD136" s="4"/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/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/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/>
      <c r="IR136" s="4"/>
      <c r="IS136" s="4"/>
      <c r="IT136" s="4"/>
      <c r="IU136" s="4"/>
      <c r="IV136" s="4"/>
    </row>
    <row r="137" spans="1:256" s="93" customFormat="1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</row>
    <row r="138" spans="1:256" s="93" customForma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</row>
    <row r="139" spans="1:256" s="93" customForma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/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/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/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/>
      <c r="IR139" s="4"/>
      <c r="IS139" s="4"/>
      <c r="IT139" s="4"/>
      <c r="IU139" s="4"/>
      <c r="IV139" s="4"/>
    </row>
    <row r="140" spans="1:256" s="93" customFormat="1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4"/>
      <c r="IE140" s="4"/>
      <c r="IF140" s="4"/>
      <c r="IG140" s="4"/>
      <c r="IH140" s="4"/>
      <c r="II140" s="4"/>
      <c r="IJ140" s="4"/>
      <c r="IK140" s="4"/>
      <c r="IL140" s="4"/>
      <c r="IM140" s="4"/>
      <c r="IN140" s="4"/>
      <c r="IO140" s="4"/>
      <c r="IP140" s="4"/>
      <c r="IQ140" s="4"/>
      <c r="IR140" s="4"/>
      <c r="IS140" s="4"/>
      <c r="IT140" s="4"/>
      <c r="IU140" s="4"/>
      <c r="IV140" s="4"/>
    </row>
    <row r="141" spans="1:256" s="93" customFormat="1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/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/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/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/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/>
      <c r="IR141" s="4"/>
      <c r="IS141" s="4"/>
      <c r="IT141" s="4"/>
      <c r="IU141" s="4"/>
      <c r="IV141" s="4"/>
    </row>
    <row r="142" spans="1:256" s="93" customFormat="1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/>
      <c r="IR142" s="4"/>
      <c r="IS142" s="4"/>
      <c r="IT142" s="4"/>
      <c r="IU142" s="4"/>
      <c r="IV142" s="4"/>
    </row>
    <row r="143" spans="1:256" s="93" customFormat="1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/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/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/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/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/>
      <c r="IR143" s="4"/>
      <c r="IS143" s="4"/>
      <c r="IT143" s="4"/>
      <c r="IU143" s="4"/>
      <c r="IV143" s="4"/>
    </row>
    <row r="144" spans="1:256" s="93" customFormat="1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4"/>
      <c r="GR144" s="4"/>
      <c r="GS144" s="4"/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/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4"/>
      <c r="IE144" s="4"/>
      <c r="IF144" s="4"/>
      <c r="IG144" s="4"/>
      <c r="IH144" s="4"/>
      <c r="II144" s="4"/>
      <c r="IJ144" s="4"/>
      <c r="IK144" s="4"/>
      <c r="IL144" s="4"/>
      <c r="IM144" s="4"/>
      <c r="IN144" s="4"/>
      <c r="IO144" s="4"/>
      <c r="IP144" s="4"/>
      <c r="IQ144" s="4"/>
      <c r="IR144" s="4"/>
      <c r="IS144" s="4"/>
      <c r="IT144" s="4"/>
      <c r="IU144" s="4"/>
      <c r="IV144" s="4"/>
    </row>
    <row r="145" spans="1:256" s="93" customFormat="1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</row>
    <row r="146" spans="1:256" s="93" customFormat="1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/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/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/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/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/>
      <c r="IR146" s="4"/>
      <c r="IS146" s="4"/>
      <c r="IT146" s="4"/>
      <c r="IU146" s="4"/>
      <c r="IV146" s="4"/>
    </row>
    <row r="147" spans="1:256" s="93" customFormat="1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I147" s="4"/>
      <c r="GJ147" s="4"/>
      <c r="GK147" s="4"/>
      <c r="GL147" s="4"/>
      <c r="GM147" s="4"/>
      <c r="GN147" s="4"/>
      <c r="GO147" s="4"/>
      <c r="GP147" s="4"/>
      <c r="GQ147" s="4"/>
      <c r="GR147" s="4"/>
      <c r="GS147" s="4"/>
      <c r="GT147" s="4"/>
      <c r="GU147" s="4"/>
      <c r="GV147" s="4"/>
      <c r="GW147" s="4"/>
      <c r="GX147" s="4"/>
      <c r="GY147" s="4"/>
      <c r="GZ147" s="4"/>
      <c r="HA147" s="4"/>
      <c r="HB147" s="4"/>
      <c r="HC147" s="4"/>
      <c r="HD147" s="4"/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/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/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/>
      <c r="IR147" s="4"/>
      <c r="IS147" s="4"/>
      <c r="IT147" s="4"/>
      <c r="IU147" s="4"/>
      <c r="IV147" s="4"/>
    </row>
    <row r="148" spans="1:256" s="93" customFormat="1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/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/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/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/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/>
      <c r="IR148" s="4"/>
      <c r="IS148" s="4"/>
      <c r="IT148" s="4"/>
      <c r="IU148" s="4"/>
      <c r="IV148" s="4"/>
    </row>
    <row r="149" spans="1:256" s="93" customFormat="1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/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/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/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/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/>
      <c r="IR149" s="4"/>
      <c r="IS149" s="4"/>
      <c r="IT149" s="4"/>
      <c r="IU149" s="4"/>
      <c r="IV149" s="4"/>
    </row>
    <row r="150" spans="1:256" s="93" customFormat="1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/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/>
      <c r="IR150" s="4"/>
      <c r="IS150" s="4"/>
      <c r="IT150" s="4"/>
      <c r="IU150" s="4"/>
      <c r="IV150" s="4"/>
    </row>
    <row r="151" spans="1:256" s="93" customFormat="1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/>
      <c r="IR151" s="4"/>
      <c r="IS151" s="4"/>
      <c r="IT151" s="4"/>
      <c r="IU151" s="4"/>
      <c r="IV151" s="4"/>
    </row>
    <row r="152" spans="1:256" s="93" customFormat="1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/>
      <c r="IR152" s="4"/>
      <c r="IS152" s="4"/>
      <c r="IT152" s="4"/>
      <c r="IU152" s="4"/>
      <c r="IV152" s="4"/>
    </row>
    <row r="153" spans="1:256" s="93" customFormat="1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/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/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4"/>
      <c r="HR153" s="4"/>
      <c r="HS153" s="4"/>
      <c r="HT153" s="4"/>
      <c r="HU153" s="4"/>
      <c r="HV153" s="4"/>
      <c r="HW153" s="4"/>
      <c r="HX153" s="4"/>
      <c r="HY153" s="4"/>
      <c r="HZ153" s="4"/>
      <c r="IA153" s="4"/>
      <c r="IB153" s="4"/>
      <c r="IC153" s="4"/>
      <c r="ID153" s="4"/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/>
      <c r="IR153" s="4"/>
      <c r="IS153" s="4"/>
      <c r="IT153" s="4"/>
      <c r="IU153" s="4"/>
      <c r="IV153" s="4"/>
    </row>
  </sheetData>
  <mergeCells count="1">
    <mergeCell ref="A3:D3"/>
  </mergeCells>
  <phoneticPr fontId="18" type="noConversion"/>
  <printOptions horizontalCentered="1"/>
  <pageMargins left="0.59055118110236204" right="0.55118110236220497" top="1" bottom="0.59055118110236204" header="0.27559055118110198" footer="0.511811023622047"/>
  <pageSetup paperSize="130" scale="70" fitToWidth="0" fitToHeight="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theme="0"/>
    <pageSetUpPr fitToPage="1"/>
  </sheetPr>
  <dimension ref="A1:O43"/>
  <sheetViews>
    <sheetView view="pageBreakPreview" zoomScale="60" zoomScaleNormal="62" workbookViewId="0">
      <selection activeCell="I45" sqref="I45"/>
    </sheetView>
  </sheetViews>
  <sheetFormatPr defaultColWidth="11.42578125" defaultRowHeight="15" x14ac:dyDescent="0.2"/>
  <cols>
    <col min="1" max="1" width="5.7109375" style="4" customWidth="1"/>
    <col min="2" max="3" width="21.7109375" style="4" customWidth="1"/>
    <col min="4" max="11" width="10.7109375" style="4" customWidth="1"/>
    <col min="12" max="12" width="13.42578125" style="4" customWidth="1"/>
    <col min="13" max="14" width="10.7109375" style="4" customWidth="1"/>
    <col min="15" max="15" width="13.42578125" style="4" customWidth="1"/>
    <col min="16" max="16384" width="11.42578125" style="4"/>
  </cols>
  <sheetData>
    <row r="1" spans="1:15" x14ac:dyDescent="0.2">
      <c r="A1" s="3" t="s">
        <v>17</v>
      </c>
    </row>
    <row r="3" spans="1:15" s="203" customFormat="1" ht="16.5" x14ac:dyDescent="0.2">
      <c r="A3" s="207" t="s">
        <v>668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</row>
    <row r="4" spans="1:15" s="203" customFormat="1" ht="16.5" x14ac:dyDescent="0.2">
      <c r="G4" s="210" t="str">
        <f>'1'!E5</f>
        <v>KABUPATEN</v>
      </c>
      <c r="H4" s="206" t="str">
        <f>'1'!F5</f>
        <v>MOJOKERTO</v>
      </c>
      <c r="I4" s="207"/>
      <c r="J4" s="207"/>
      <c r="K4" s="207"/>
      <c r="L4" s="207"/>
      <c r="M4" s="207"/>
      <c r="N4" s="207"/>
      <c r="O4" s="207"/>
    </row>
    <row r="5" spans="1:15" s="203" customFormat="1" ht="16.5" x14ac:dyDescent="0.2">
      <c r="G5" s="210" t="str">
        <f>'1'!E6</f>
        <v xml:space="preserve">TAHUN </v>
      </c>
      <c r="H5" s="206">
        <f>'1'!F6</f>
        <v>2021</v>
      </c>
      <c r="I5" s="207"/>
      <c r="J5" s="207"/>
      <c r="K5" s="207"/>
      <c r="L5" s="207"/>
      <c r="M5" s="207"/>
      <c r="N5" s="207"/>
      <c r="O5" s="207"/>
    </row>
    <row r="6" spans="1:1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406"/>
      <c r="N6" s="406"/>
      <c r="O6" s="406"/>
    </row>
    <row r="7" spans="1:15" ht="17.25" customHeight="1" x14ac:dyDescent="0.2">
      <c r="A7" s="1170" t="s">
        <v>153</v>
      </c>
      <c r="B7" s="1218" t="s">
        <v>154</v>
      </c>
      <c r="C7" s="1170" t="s">
        <v>156</v>
      </c>
      <c r="D7" s="1167" t="s">
        <v>306</v>
      </c>
      <c r="E7" s="1168"/>
      <c r="F7" s="1168"/>
      <c r="G7" s="1168"/>
      <c r="H7" s="1168"/>
      <c r="I7" s="1168"/>
      <c r="J7" s="1168"/>
      <c r="K7" s="1168"/>
      <c r="L7" s="1169"/>
      <c r="M7" s="1224" t="s">
        <v>1000</v>
      </c>
      <c r="N7" s="1224"/>
      <c r="O7" s="1164" t="s">
        <v>993</v>
      </c>
    </row>
    <row r="8" spans="1:15" ht="19.5" customHeight="1" x14ac:dyDescent="0.2">
      <c r="A8" s="1171"/>
      <c r="B8" s="1219"/>
      <c r="C8" s="1171"/>
      <c r="D8" s="1167" t="s">
        <v>168</v>
      </c>
      <c r="E8" s="1169"/>
      <c r="F8" s="1167" t="s">
        <v>169</v>
      </c>
      <c r="G8" s="1169"/>
      <c r="H8" s="1167" t="s">
        <v>166</v>
      </c>
      <c r="I8" s="1169"/>
      <c r="J8" s="1167" t="s">
        <v>167</v>
      </c>
      <c r="K8" s="1169"/>
      <c r="L8" s="1170" t="s">
        <v>161</v>
      </c>
      <c r="M8" s="1224"/>
      <c r="N8" s="1224"/>
      <c r="O8" s="1165"/>
    </row>
    <row r="9" spans="1:15" x14ac:dyDescent="0.2">
      <c r="A9" s="1172"/>
      <c r="B9" s="1220"/>
      <c r="C9" s="1172"/>
      <c r="D9" s="32" t="s">
        <v>161</v>
      </c>
      <c r="E9" s="41" t="s">
        <v>164</v>
      </c>
      <c r="F9" s="47" t="s">
        <v>161</v>
      </c>
      <c r="G9" s="41" t="s">
        <v>164</v>
      </c>
      <c r="H9" s="47" t="s">
        <v>161</v>
      </c>
      <c r="I9" s="41" t="s">
        <v>164</v>
      </c>
      <c r="J9" s="47" t="s">
        <v>161</v>
      </c>
      <c r="K9" s="41" t="s">
        <v>164</v>
      </c>
      <c r="L9" s="1172"/>
      <c r="M9" s="94" t="s">
        <v>161</v>
      </c>
      <c r="N9" s="2" t="s">
        <v>164</v>
      </c>
      <c r="O9" s="1166"/>
    </row>
    <row r="10" spans="1:15" x14ac:dyDescent="0.2">
      <c r="A10" s="153">
        <v>1</v>
      </c>
      <c r="B10" s="156">
        <v>2</v>
      </c>
      <c r="C10" s="153">
        <v>3</v>
      </c>
      <c r="D10" s="156">
        <v>4</v>
      </c>
      <c r="E10" s="153">
        <v>5</v>
      </c>
      <c r="F10" s="156">
        <v>6</v>
      </c>
      <c r="G10" s="153">
        <v>7</v>
      </c>
      <c r="H10" s="156">
        <v>8</v>
      </c>
      <c r="I10" s="153">
        <v>9</v>
      </c>
      <c r="J10" s="156">
        <v>10</v>
      </c>
      <c r="K10" s="153">
        <v>11</v>
      </c>
      <c r="L10" s="156">
        <v>12</v>
      </c>
      <c r="M10" s="153">
        <v>13</v>
      </c>
      <c r="N10" s="156">
        <v>14</v>
      </c>
      <c r="O10" s="156">
        <v>15</v>
      </c>
    </row>
    <row r="11" spans="1:15" x14ac:dyDescent="0.2">
      <c r="A11" s="742">
        <v>1</v>
      </c>
      <c r="B11" s="536" t="s">
        <v>1120</v>
      </c>
      <c r="C11" s="536" t="s">
        <v>1120</v>
      </c>
      <c r="D11" s="455">
        <v>0</v>
      </c>
      <c r="E11" s="499">
        <f>D11/$L11*100</f>
        <v>0</v>
      </c>
      <c r="F11" s="500">
        <v>27</v>
      </c>
      <c r="G11" s="499">
        <f>F11/$L11*100</f>
        <v>35.064935064935064</v>
      </c>
      <c r="H11" s="455">
        <v>50</v>
      </c>
      <c r="I11" s="499">
        <f>H11/$L11*100</f>
        <v>64.935064935064929</v>
      </c>
      <c r="J11" s="500">
        <v>0</v>
      </c>
      <c r="K11" s="499">
        <f>J11/$L11*100</f>
        <v>0</v>
      </c>
      <c r="L11" s="500">
        <f>SUM(D11,F11,H11,J11)</f>
        <v>77</v>
      </c>
      <c r="M11" s="500">
        <f>SUM(H11,J11)</f>
        <v>50</v>
      </c>
      <c r="N11" s="501">
        <f>M11/L11*100</f>
        <v>64.935064935064929</v>
      </c>
      <c r="O11" s="644">
        <v>15</v>
      </c>
    </row>
    <row r="12" spans="1:15" x14ac:dyDescent="0.2">
      <c r="A12" s="742">
        <v>2</v>
      </c>
      <c r="B12" s="536" t="s">
        <v>1121</v>
      </c>
      <c r="C12" s="536" t="s">
        <v>1121</v>
      </c>
      <c r="D12" s="455">
        <v>0</v>
      </c>
      <c r="E12" s="499">
        <f>D12/$L12*100</f>
        <v>0</v>
      </c>
      <c r="F12" s="500">
        <v>0</v>
      </c>
      <c r="G12" s="499">
        <f t="shared" ref="G12:G37" si="0">F12/$L12*100</f>
        <v>0</v>
      </c>
      <c r="H12" s="455">
        <v>33</v>
      </c>
      <c r="I12" s="499">
        <f t="shared" ref="I12:I37" si="1">H12/$L12*100</f>
        <v>94.285714285714278</v>
      </c>
      <c r="J12" s="500">
        <v>2</v>
      </c>
      <c r="K12" s="499">
        <f t="shared" ref="K12:K37" si="2">J12/$L12*100</f>
        <v>5.7142857142857144</v>
      </c>
      <c r="L12" s="500">
        <f t="shared" ref="L12:L29" si="3">SUM(D12,F12,H12,J12)</f>
        <v>35</v>
      </c>
      <c r="M12" s="500">
        <f>SUM(H12,J12)</f>
        <v>35</v>
      </c>
      <c r="N12" s="501">
        <f t="shared" ref="N12:N37" si="4">M12/L12*100</f>
        <v>100</v>
      </c>
      <c r="O12" s="644">
        <v>9</v>
      </c>
    </row>
    <row r="13" spans="1:15" x14ac:dyDescent="0.2">
      <c r="A13" s="742">
        <v>3</v>
      </c>
      <c r="B13" s="536"/>
      <c r="C13" s="536" t="s">
        <v>1150</v>
      </c>
      <c r="D13" s="455">
        <v>0</v>
      </c>
      <c r="E13" s="499">
        <f t="shared" ref="E13:E37" si="5">D13/$L13*100</f>
        <v>0</v>
      </c>
      <c r="F13" s="500">
        <v>0</v>
      </c>
      <c r="G13" s="499">
        <f t="shared" si="0"/>
        <v>0</v>
      </c>
      <c r="H13" s="455">
        <v>27</v>
      </c>
      <c r="I13" s="499">
        <f t="shared" si="1"/>
        <v>96.428571428571431</v>
      </c>
      <c r="J13" s="500">
        <v>1</v>
      </c>
      <c r="K13" s="499">
        <f t="shared" si="2"/>
        <v>3.5714285714285712</v>
      </c>
      <c r="L13" s="500">
        <f t="shared" si="3"/>
        <v>28</v>
      </c>
      <c r="M13" s="500">
        <f>SUM(H13,J13)</f>
        <v>28</v>
      </c>
      <c r="N13" s="501">
        <f>M13/L13*100</f>
        <v>100</v>
      </c>
      <c r="O13" s="644">
        <v>7</v>
      </c>
    </row>
    <row r="14" spans="1:15" x14ac:dyDescent="0.2">
      <c r="A14" s="742">
        <v>4</v>
      </c>
      <c r="B14" s="536" t="s">
        <v>1122</v>
      </c>
      <c r="C14" s="536" t="s">
        <v>1122</v>
      </c>
      <c r="D14" s="455">
        <v>0</v>
      </c>
      <c r="E14" s="499">
        <f t="shared" si="5"/>
        <v>0</v>
      </c>
      <c r="F14" s="500">
        <v>23</v>
      </c>
      <c r="G14" s="499">
        <f>F14/$L14*100</f>
        <v>28.749999999999996</v>
      </c>
      <c r="H14" s="455">
        <v>41</v>
      </c>
      <c r="I14" s="499">
        <f t="shared" si="1"/>
        <v>51.249999999999993</v>
      </c>
      <c r="J14" s="500">
        <v>16</v>
      </c>
      <c r="K14" s="499">
        <f t="shared" si="2"/>
        <v>20</v>
      </c>
      <c r="L14" s="500">
        <f t="shared" si="3"/>
        <v>80</v>
      </c>
      <c r="M14" s="500">
        <f t="shared" ref="M14:M19" si="6">SUM(H14,J14)</f>
        <v>57</v>
      </c>
      <c r="N14" s="501">
        <f>M14/L14*100</f>
        <v>71.25</v>
      </c>
      <c r="O14" s="644">
        <v>16</v>
      </c>
    </row>
    <row r="15" spans="1:15" x14ac:dyDescent="0.2">
      <c r="A15" s="742">
        <v>5</v>
      </c>
      <c r="B15" s="536" t="s">
        <v>1123</v>
      </c>
      <c r="C15" s="536" t="s">
        <v>1151</v>
      </c>
      <c r="D15" s="455">
        <v>0</v>
      </c>
      <c r="E15" s="499">
        <f t="shared" si="5"/>
        <v>0</v>
      </c>
      <c r="F15" s="500">
        <v>23</v>
      </c>
      <c r="G15" s="499">
        <f t="shared" si="0"/>
        <v>40.350877192982452</v>
      </c>
      <c r="H15" s="455">
        <v>33</v>
      </c>
      <c r="I15" s="499">
        <f t="shared" si="1"/>
        <v>57.894736842105267</v>
      </c>
      <c r="J15" s="500">
        <v>1</v>
      </c>
      <c r="K15" s="499">
        <f t="shared" si="2"/>
        <v>1.7543859649122806</v>
      </c>
      <c r="L15" s="500">
        <f t="shared" si="3"/>
        <v>57</v>
      </c>
      <c r="M15" s="500">
        <f t="shared" si="6"/>
        <v>34</v>
      </c>
      <c r="N15" s="501">
        <f>M15/L15*100</f>
        <v>59.649122807017541</v>
      </c>
      <c r="O15" s="644">
        <v>12</v>
      </c>
    </row>
    <row r="16" spans="1:15" x14ac:dyDescent="0.2">
      <c r="A16" s="742">
        <v>6</v>
      </c>
      <c r="B16" s="536" t="s">
        <v>1124</v>
      </c>
      <c r="C16" s="536" t="s">
        <v>1124</v>
      </c>
      <c r="D16" s="455">
        <v>0</v>
      </c>
      <c r="E16" s="499">
        <f t="shared" si="5"/>
        <v>0</v>
      </c>
      <c r="F16" s="500">
        <v>0</v>
      </c>
      <c r="G16" s="499">
        <f t="shared" si="0"/>
        <v>0</v>
      </c>
      <c r="H16" s="455">
        <v>50</v>
      </c>
      <c r="I16" s="499">
        <f t="shared" si="1"/>
        <v>89.285714285714292</v>
      </c>
      <c r="J16" s="500">
        <v>6</v>
      </c>
      <c r="K16" s="499">
        <f t="shared" si="2"/>
        <v>10.714285714285714</v>
      </c>
      <c r="L16" s="500">
        <f>SUM(D16,F16,H16,J16)</f>
        <v>56</v>
      </c>
      <c r="M16" s="500">
        <f t="shared" si="6"/>
        <v>56</v>
      </c>
      <c r="N16" s="501">
        <f t="shared" si="4"/>
        <v>100</v>
      </c>
      <c r="O16" s="644">
        <v>17</v>
      </c>
    </row>
    <row r="17" spans="1:15" x14ac:dyDescent="0.2">
      <c r="A17" s="742">
        <v>7</v>
      </c>
      <c r="B17" s="536" t="s">
        <v>1125</v>
      </c>
      <c r="C17" s="536" t="s">
        <v>1125</v>
      </c>
      <c r="D17" s="455">
        <v>0</v>
      </c>
      <c r="E17" s="499">
        <f t="shared" si="5"/>
        <v>0</v>
      </c>
      <c r="F17" s="500">
        <v>0</v>
      </c>
      <c r="G17" s="499">
        <f t="shared" si="0"/>
        <v>0</v>
      </c>
      <c r="H17" s="455">
        <v>36</v>
      </c>
      <c r="I17" s="499">
        <f>H17/$L17*100</f>
        <v>100</v>
      </c>
      <c r="J17" s="500">
        <v>0</v>
      </c>
      <c r="K17" s="499">
        <f t="shared" si="2"/>
        <v>0</v>
      </c>
      <c r="L17" s="500">
        <f t="shared" si="3"/>
        <v>36</v>
      </c>
      <c r="M17" s="500">
        <f t="shared" si="6"/>
        <v>36</v>
      </c>
      <c r="N17" s="501">
        <f t="shared" si="4"/>
        <v>100</v>
      </c>
      <c r="O17" s="644">
        <v>10</v>
      </c>
    </row>
    <row r="18" spans="1:15" x14ac:dyDescent="0.2">
      <c r="A18" s="742">
        <v>8</v>
      </c>
      <c r="B18" s="536"/>
      <c r="C18" s="536" t="s">
        <v>1152</v>
      </c>
      <c r="D18" s="455">
        <v>0</v>
      </c>
      <c r="E18" s="499">
        <f t="shared" si="5"/>
        <v>0</v>
      </c>
      <c r="F18" s="500">
        <v>1</v>
      </c>
      <c r="G18" s="499">
        <f t="shared" si="0"/>
        <v>5.5555555555555554</v>
      </c>
      <c r="H18" s="455">
        <v>12</v>
      </c>
      <c r="I18" s="499">
        <f t="shared" si="1"/>
        <v>66.666666666666657</v>
      </c>
      <c r="J18" s="500">
        <v>5</v>
      </c>
      <c r="K18" s="499">
        <f t="shared" si="2"/>
        <v>27.777777777777779</v>
      </c>
      <c r="L18" s="500">
        <f t="shared" si="3"/>
        <v>18</v>
      </c>
      <c r="M18" s="500">
        <f t="shared" si="6"/>
        <v>17</v>
      </c>
      <c r="N18" s="501">
        <f>M18/L18*100</f>
        <v>94.444444444444443</v>
      </c>
      <c r="O18" s="644">
        <v>4</v>
      </c>
    </row>
    <row r="19" spans="1:15" x14ac:dyDescent="0.2">
      <c r="A19" s="742">
        <v>9</v>
      </c>
      <c r="B19" s="536" t="s">
        <v>1126</v>
      </c>
      <c r="C19" s="536" t="s">
        <v>1126</v>
      </c>
      <c r="D19" s="455">
        <v>0</v>
      </c>
      <c r="E19" s="499">
        <f t="shared" si="5"/>
        <v>0</v>
      </c>
      <c r="F19" s="500">
        <v>0</v>
      </c>
      <c r="G19" s="499">
        <f t="shared" si="0"/>
        <v>0</v>
      </c>
      <c r="H19" s="455">
        <v>46</v>
      </c>
      <c r="I19" s="499">
        <f t="shared" si="1"/>
        <v>97.872340425531917</v>
      </c>
      <c r="J19" s="500">
        <v>1</v>
      </c>
      <c r="K19" s="499">
        <f t="shared" si="2"/>
        <v>2.1276595744680851</v>
      </c>
      <c r="L19" s="500">
        <f t="shared" si="3"/>
        <v>47</v>
      </c>
      <c r="M19" s="500">
        <f t="shared" si="6"/>
        <v>47</v>
      </c>
      <c r="N19" s="501">
        <f t="shared" si="4"/>
        <v>100</v>
      </c>
      <c r="O19" s="644">
        <v>12</v>
      </c>
    </row>
    <row r="20" spans="1:15" x14ac:dyDescent="0.2">
      <c r="A20" s="742">
        <v>10</v>
      </c>
      <c r="B20" s="536"/>
      <c r="C20" s="536" t="s">
        <v>1153</v>
      </c>
      <c r="D20" s="455">
        <v>0</v>
      </c>
      <c r="E20" s="499">
        <f t="shared" si="5"/>
        <v>0</v>
      </c>
      <c r="F20" s="500">
        <v>2</v>
      </c>
      <c r="G20" s="499">
        <f t="shared" si="0"/>
        <v>5.4054054054054053</v>
      </c>
      <c r="H20" s="455">
        <v>33</v>
      </c>
      <c r="I20" s="499">
        <f t="shared" si="1"/>
        <v>89.189189189189193</v>
      </c>
      <c r="J20" s="500">
        <v>2</v>
      </c>
      <c r="K20" s="499">
        <f t="shared" si="2"/>
        <v>5.4054054054054053</v>
      </c>
      <c r="L20" s="500">
        <f t="shared" si="3"/>
        <v>37</v>
      </c>
      <c r="M20" s="500">
        <f>SUM(H20,J20)</f>
        <v>35</v>
      </c>
      <c r="N20" s="501">
        <f t="shared" si="4"/>
        <v>94.594594594594597</v>
      </c>
      <c r="O20" s="644">
        <v>8</v>
      </c>
    </row>
    <row r="21" spans="1:15" x14ac:dyDescent="0.2">
      <c r="A21" s="742">
        <v>11</v>
      </c>
      <c r="B21" s="536" t="s">
        <v>1127</v>
      </c>
      <c r="C21" s="536" t="s">
        <v>1127</v>
      </c>
      <c r="D21" s="455">
        <v>0</v>
      </c>
      <c r="E21" s="499">
        <f t="shared" si="5"/>
        <v>0</v>
      </c>
      <c r="F21" s="500">
        <v>0</v>
      </c>
      <c r="G21" s="499">
        <f t="shared" si="0"/>
        <v>0</v>
      </c>
      <c r="H21" s="455">
        <v>76</v>
      </c>
      <c r="I21" s="499">
        <f t="shared" si="1"/>
        <v>100</v>
      </c>
      <c r="J21" s="500">
        <v>0</v>
      </c>
      <c r="K21" s="499">
        <f t="shared" si="2"/>
        <v>0</v>
      </c>
      <c r="L21" s="500">
        <f t="shared" si="3"/>
        <v>76</v>
      </c>
      <c r="M21" s="500">
        <f t="shared" ref="M21:M37" si="7">SUM(H21,J21)</f>
        <v>76</v>
      </c>
      <c r="N21" s="501">
        <f t="shared" si="4"/>
        <v>100</v>
      </c>
      <c r="O21" s="644">
        <v>18</v>
      </c>
    </row>
    <row r="22" spans="1:15" x14ac:dyDescent="0.2">
      <c r="A22" s="742">
        <v>12</v>
      </c>
      <c r="B22" s="536" t="s">
        <v>1128</v>
      </c>
      <c r="C22" s="536" t="s">
        <v>1154</v>
      </c>
      <c r="D22" s="455">
        <v>0</v>
      </c>
      <c r="E22" s="499">
        <f t="shared" si="5"/>
        <v>0</v>
      </c>
      <c r="F22" s="500">
        <v>11</v>
      </c>
      <c r="G22" s="499">
        <f t="shared" si="0"/>
        <v>18.96551724137931</v>
      </c>
      <c r="H22" s="455">
        <v>27</v>
      </c>
      <c r="I22" s="499">
        <f t="shared" si="1"/>
        <v>46.551724137931032</v>
      </c>
      <c r="J22" s="500">
        <v>20</v>
      </c>
      <c r="K22" s="499">
        <f t="shared" si="2"/>
        <v>34.482758620689658</v>
      </c>
      <c r="L22" s="500">
        <f t="shared" si="3"/>
        <v>58</v>
      </c>
      <c r="M22" s="500">
        <f t="shared" si="7"/>
        <v>47</v>
      </c>
      <c r="N22" s="501">
        <f t="shared" si="4"/>
        <v>81.034482758620683</v>
      </c>
      <c r="O22" s="644">
        <v>9</v>
      </c>
    </row>
    <row r="23" spans="1:15" x14ac:dyDescent="0.2">
      <c r="A23" s="742">
        <v>13</v>
      </c>
      <c r="B23" s="536"/>
      <c r="C23" s="536" t="s">
        <v>1128</v>
      </c>
      <c r="D23" s="455">
        <v>0</v>
      </c>
      <c r="E23" s="499">
        <f t="shared" si="5"/>
        <v>0</v>
      </c>
      <c r="F23" s="500">
        <v>4</v>
      </c>
      <c r="G23" s="499">
        <f t="shared" si="0"/>
        <v>12.121212121212121</v>
      </c>
      <c r="H23" s="455">
        <v>22</v>
      </c>
      <c r="I23" s="499">
        <f t="shared" si="1"/>
        <v>66.666666666666657</v>
      </c>
      <c r="J23" s="500">
        <v>7</v>
      </c>
      <c r="K23" s="499">
        <f>J23/$L23*100</f>
        <v>21.212121212121211</v>
      </c>
      <c r="L23" s="500">
        <f t="shared" si="3"/>
        <v>33</v>
      </c>
      <c r="M23" s="500">
        <f t="shared" si="7"/>
        <v>29</v>
      </c>
      <c r="N23" s="501">
        <f t="shared" si="4"/>
        <v>87.878787878787875</v>
      </c>
      <c r="O23" s="644">
        <v>7</v>
      </c>
    </row>
    <row r="24" spans="1:15" x14ac:dyDescent="0.2">
      <c r="A24" s="742">
        <v>14</v>
      </c>
      <c r="B24" s="536" t="s">
        <v>1129</v>
      </c>
      <c r="C24" s="536" t="s">
        <v>1129</v>
      </c>
      <c r="D24" s="455">
        <v>0</v>
      </c>
      <c r="E24" s="499">
        <f t="shared" si="5"/>
        <v>0</v>
      </c>
      <c r="F24" s="500">
        <v>9</v>
      </c>
      <c r="G24" s="499">
        <f t="shared" si="0"/>
        <v>18.75</v>
      </c>
      <c r="H24" s="455">
        <v>33</v>
      </c>
      <c r="I24" s="499">
        <f t="shared" si="1"/>
        <v>68.75</v>
      </c>
      <c r="J24" s="500">
        <v>6</v>
      </c>
      <c r="K24" s="499">
        <f>J24/$L24*100</f>
        <v>12.5</v>
      </c>
      <c r="L24" s="500">
        <f t="shared" si="3"/>
        <v>48</v>
      </c>
      <c r="M24" s="500">
        <f t="shared" si="7"/>
        <v>39</v>
      </c>
      <c r="N24" s="501">
        <f t="shared" si="4"/>
        <v>81.25</v>
      </c>
      <c r="O24" s="644">
        <v>11</v>
      </c>
    </row>
    <row r="25" spans="1:15" x14ac:dyDescent="0.2">
      <c r="A25" s="742">
        <v>15</v>
      </c>
      <c r="B25" s="536"/>
      <c r="C25" s="536" t="s">
        <v>1155</v>
      </c>
      <c r="D25" s="455">
        <v>0</v>
      </c>
      <c r="E25" s="499">
        <f t="shared" si="5"/>
        <v>0</v>
      </c>
      <c r="F25" s="500">
        <v>8</v>
      </c>
      <c r="G25" s="499">
        <f t="shared" si="0"/>
        <v>25.806451612903224</v>
      </c>
      <c r="H25" s="455">
        <v>23</v>
      </c>
      <c r="I25" s="499">
        <f>H25/$L25*100</f>
        <v>74.193548387096769</v>
      </c>
      <c r="J25" s="500">
        <v>0</v>
      </c>
      <c r="K25" s="499">
        <f t="shared" si="2"/>
        <v>0</v>
      </c>
      <c r="L25" s="500">
        <f t="shared" si="3"/>
        <v>31</v>
      </c>
      <c r="M25" s="500">
        <f t="shared" si="7"/>
        <v>23</v>
      </c>
      <c r="N25" s="501">
        <f>M25/L25*100</f>
        <v>74.193548387096769</v>
      </c>
      <c r="O25" s="644">
        <v>8</v>
      </c>
    </row>
    <row r="26" spans="1:15" x14ac:dyDescent="0.2">
      <c r="A26" s="742">
        <v>16</v>
      </c>
      <c r="B26" s="536" t="s">
        <v>1130</v>
      </c>
      <c r="C26" s="536" t="s">
        <v>1130</v>
      </c>
      <c r="D26" s="455">
        <v>0</v>
      </c>
      <c r="E26" s="499">
        <f t="shared" si="5"/>
        <v>0</v>
      </c>
      <c r="F26" s="500">
        <v>0</v>
      </c>
      <c r="G26" s="499">
        <f t="shared" si="0"/>
        <v>0</v>
      </c>
      <c r="H26" s="455">
        <v>65</v>
      </c>
      <c r="I26" s="499">
        <f t="shared" si="1"/>
        <v>100</v>
      </c>
      <c r="J26" s="500">
        <v>0</v>
      </c>
      <c r="K26" s="499">
        <f t="shared" si="2"/>
        <v>0</v>
      </c>
      <c r="L26" s="500">
        <f t="shared" si="3"/>
        <v>65</v>
      </c>
      <c r="M26" s="500">
        <f t="shared" si="7"/>
        <v>65</v>
      </c>
      <c r="N26" s="501">
        <f t="shared" si="4"/>
        <v>100</v>
      </c>
      <c r="O26" s="644">
        <v>12</v>
      </c>
    </row>
    <row r="27" spans="1:15" x14ac:dyDescent="0.2">
      <c r="A27" s="742">
        <v>17</v>
      </c>
      <c r="B27" s="536"/>
      <c r="C27" s="536" t="s">
        <v>1156</v>
      </c>
      <c r="D27" s="455">
        <v>0</v>
      </c>
      <c r="E27" s="499">
        <f>D27/$L27*100</f>
        <v>0</v>
      </c>
      <c r="F27" s="500">
        <v>6</v>
      </c>
      <c r="G27" s="499">
        <f>F27/$L27*100</f>
        <v>25</v>
      </c>
      <c r="H27" s="455">
        <v>18</v>
      </c>
      <c r="I27" s="499">
        <f t="shared" si="1"/>
        <v>75</v>
      </c>
      <c r="J27" s="500">
        <v>0</v>
      </c>
      <c r="K27" s="499">
        <f t="shared" si="2"/>
        <v>0</v>
      </c>
      <c r="L27" s="500">
        <f t="shared" si="3"/>
        <v>24</v>
      </c>
      <c r="M27" s="500">
        <f t="shared" si="7"/>
        <v>18</v>
      </c>
      <c r="N27" s="501">
        <f t="shared" si="4"/>
        <v>75</v>
      </c>
      <c r="O27" s="644">
        <v>7</v>
      </c>
    </row>
    <row r="28" spans="1:15" x14ac:dyDescent="0.2">
      <c r="A28" s="742">
        <v>18</v>
      </c>
      <c r="B28" s="536" t="s">
        <v>1131</v>
      </c>
      <c r="C28" s="536" t="s">
        <v>1131</v>
      </c>
      <c r="D28" s="455">
        <v>0</v>
      </c>
      <c r="E28" s="499">
        <f t="shared" si="5"/>
        <v>0</v>
      </c>
      <c r="F28" s="500">
        <v>0</v>
      </c>
      <c r="G28" s="499">
        <f t="shared" si="0"/>
        <v>0</v>
      </c>
      <c r="H28" s="455">
        <v>49</v>
      </c>
      <c r="I28" s="499">
        <f t="shared" si="1"/>
        <v>100</v>
      </c>
      <c r="J28" s="500">
        <v>0</v>
      </c>
      <c r="K28" s="499">
        <f>J28/$L28*100</f>
        <v>0</v>
      </c>
      <c r="L28" s="500">
        <f t="shared" si="3"/>
        <v>49</v>
      </c>
      <c r="M28" s="500">
        <f t="shared" si="7"/>
        <v>49</v>
      </c>
      <c r="N28" s="501">
        <f t="shared" si="4"/>
        <v>100</v>
      </c>
      <c r="O28" s="644">
        <v>13</v>
      </c>
    </row>
    <row r="29" spans="1:15" x14ac:dyDescent="0.2">
      <c r="A29" s="742">
        <v>19</v>
      </c>
      <c r="B29" s="536"/>
      <c r="C29" s="536" t="s">
        <v>1157</v>
      </c>
      <c r="D29" s="455">
        <v>0</v>
      </c>
      <c r="E29" s="499">
        <f t="shared" si="5"/>
        <v>0</v>
      </c>
      <c r="F29" s="500">
        <v>0</v>
      </c>
      <c r="G29" s="499">
        <f t="shared" si="0"/>
        <v>0</v>
      </c>
      <c r="H29" s="455">
        <v>28</v>
      </c>
      <c r="I29" s="499">
        <f t="shared" si="1"/>
        <v>96.551724137931032</v>
      </c>
      <c r="J29" s="500">
        <v>1</v>
      </c>
      <c r="K29" s="499">
        <f t="shared" si="2"/>
        <v>3.4482758620689653</v>
      </c>
      <c r="L29" s="500">
        <f t="shared" si="3"/>
        <v>29</v>
      </c>
      <c r="M29" s="500">
        <f t="shared" si="7"/>
        <v>29</v>
      </c>
      <c r="N29" s="501">
        <f t="shared" si="4"/>
        <v>100</v>
      </c>
      <c r="O29" s="644">
        <v>6</v>
      </c>
    </row>
    <row r="30" spans="1:15" x14ac:dyDescent="0.2">
      <c r="A30" s="742">
        <v>20</v>
      </c>
      <c r="B30" s="536" t="s">
        <v>1132</v>
      </c>
      <c r="C30" s="536" t="s">
        <v>1132</v>
      </c>
      <c r="D30" s="455">
        <v>0</v>
      </c>
      <c r="E30" s="499">
        <f t="shared" si="5"/>
        <v>0</v>
      </c>
      <c r="F30" s="500">
        <v>0</v>
      </c>
      <c r="G30" s="499">
        <f t="shared" si="0"/>
        <v>0</v>
      </c>
      <c r="H30" s="455">
        <v>79</v>
      </c>
      <c r="I30" s="499">
        <f t="shared" si="1"/>
        <v>98.75</v>
      </c>
      <c r="J30" s="500">
        <v>1</v>
      </c>
      <c r="K30" s="499">
        <f t="shared" si="2"/>
        <v>1.25</v>
      </c>
      <c r="L30" s="500">
        <f>SUM(D30,F30,H30,J30)</f>
        <v>80</v>
      </c>
      <c r="M30" s="500">
        <f t="shared" si="7"/>
        <v>80</v>
      </c>
      <c r="N30" s="501">
        <f t="shared" si="4"/>
        <v>100</v>
      </c>
      <c r="O30" s="644">
        <v>16</v>
      </c>
    </row>
    <row r="31" spans="1:15" x14ac:dyDescent="0.2">
      <c r="A31" s="742">
        <v>21</v>
      </c>
      <c r="B31" s="536" t="s">
        <v>1133</v>
      </c>
      <c r="C31" s="536" t="s">
        <v>1133</v>
      </c>
      <c r="D31" s="455">
        <v>0</v>
      </c>
      <c r="E31" s="499">
        <f t="shared" si="5"/>
        <v>0</v>
      </c>
      <c r="F31" s="500">
        <v>2</v>
      </c>
      <c r="G31" s="499">
        <f t="shared" si="0"/>
        <v>5.5555555555555554</v>
      </c>
      <c r="H31" s="455">
        <v>34</v>
      </c>
      <c r="I31" s="499">
        <f t="shared" si="1"/>
        <v>94.444444444444443</v>
      </c>
      <c r="J31" s="500">
        <v>0</v>
      </c>
      <c r="K31" s="499">
        <f t="shared" si="2"/>
        <v>0</v>
      </c>
      <c r="L31" s="500">
        <f t="shared" ref="L31:L37" si="8">SUM(D31,F31,H31,J31)</f>
        <v>36</v>
      </c>
      <c r="M31" s="500">
        <f t="shared" si="7"/>
        <v>34</v>
      </c>
      <c r="N31" s="501">
        <f t="shared" si="4"/>
        <v>94.444444444444443</v>
      </c>
      <c r="O31" s="644">
        <v>9</v>
      </c>
    </row>
    <row r="32" spans="1:15" x14ac:dyDescent="0.2">
      <c r="A32" s="742">
        <v>22</v>
      </c>
      <c r="B32" s="536"/>
      <c r="C32" s="536" t="s">
        <v>1158</v>
      </c>
      <c r="D32" s="455">
        <v>0</v>
      </c>
      <c r="E32" s="499">
        <f t="shared" si="5"/>
        <v>0</v>
      </c>
      <c r="F32" s="500">
        <v>0</v>
      </c>
      <c r="G32" s="499">
        <f t="shared" si="0"/>
        <v>0</v>
      </c>
      <c r="H32" s="455">
        <v>38</v>
      </c>
      <c r="I32" s="499">
        <f t="shared" si="1"/>
        <v>100</v>
      </c>
      <c r="J32" s="500">
        <v>0</v>
      </c>
      <c r="K32" s="499">
        <f t="shared" si="2"/>
        <v>0</v>
      </c>
      <c r="L32" s="500">
        <f t="shared" si="8"/>
        <v>38</v>
      </c>
      <c r="M32" s="500">
        <f t="shared" si="7"/>
        <v>38</v>
      </c>
      <c r="N32" s="501">
        <f t="shared" si="4"/>
        <v>100</v>
      </c>
      <c r="O32" s="644">
        <v>8</v>
      </c>
    </row>
    <row r="33" spans="1:15" x14ac:dyDescent="0.2">
      <c r="A33" s="742">
        <v>23</v>
      </c>
      <c r="B33" s="536" t="s">
        <v>1134</v>
      </c>
      <c r="C33" s="536" t="s">
        <v>1134</v>
      </c>
      <c r="D33" s="455">
        <v>0</v>
      </c>
      <c r="E33" s="499">
        <f t="shared" si="5"/>
        <v>0</v>
      </c>
      <c r="F33" s="500">
        <v>11</v>
      </c>
      <c r="G33" s="499">
        <f t="shared" si="0"/>
        <v>15.277777777777779</v>
      </c>
      <c r="H33" s="455">
        <v>55</v>
      </c>
      <c r="I33" s="499">
        <f t="shared" si="1"/>
        <v>76.388888888888886</v>
      </c>
      <c r="J33" s="500">
        <v>6</v>
      </c>
      <c r="K33" s="499">
        <f t="shared" si="2"/>
        <v>8.3333333333333321</v>
      </c>
      <c r="L33" s="500">
        <f t="shared" si="8"/>
        <v>72</v>
      </c>
      <c r="M33" s="500">
        <f t="shared" si="7"/>
        <v>61</v>
      </c>
      <c r="N33" s="501">
        <f t="shared" si="4"/>
        <v>84.722222222222214</v>
      </c>
      <c r="O33" s="644">
        <v>10</v>
      </c>
    </row>
    <row r="34" spans="1:15" x14ac:dyDescent="0.2">
      <c r="A34" s="742">
        <v>24</v>
      </c>
      <c r="B34" s="536"/>
      <c r="C34" s="536" t="s">
        <v>1159</v>
      </c>
      <c r="D34" s="455">
        <v>0</v>
      </c>
      <c r="E34" s="499">
        <f t="shared" si="5"/>
        <v>0</v>
      </c>
      <c r="F34" s="500">
        <v>6</v>
      </c>
      <c r="G34" s="499">
        <f t="shared" si="0"/>
        <v>13.333333333333334</v>
      </c>
      <c r="H34" s="455">
        <v>39</v>
      </c>
      <c r="I34" s="499">
        <f t="shared" si="1"/>
        <v>86.666666666666671</v>
      </c>
      <c r="J34" s="500">
        <v>0</v>
      </c>
      <c r="K34" s="499">
        <f t="shared" si="2"/>
        <v>0</v>
      </c>
      <c r="L34" s="500">
        <f t="shared" si="8"/>
        <v>45</v>
      </c>
      <c r="M34" s="500">
        <f t="shared" si="7"/>
        <v>39</v>
      </c>
      <c r="N34" s="501">
        <f t="shared" si="4"/>
        <v>86.666666666666671</v>
      </c>
      <c r="O34" s="644">
        <v>10</v>
      </c>
    </row>
    <row r="35" spans="1:15" x14ac:dyDescent="0.2">
      <c r="A35" s="742">
        <v>25</v>
      </c>
      <c r="B35" s="536" t="s">
        <v>1135</v>
      </c>
      <c r="C35" s="536" t="s">
        <v>1135</v>
      </c>
      <c r="D35" s="455">
        <v>0</v>
      </c>
      <c r="E35" s="499">
        <f t="shared" si="5"/>
        <v>0</v>
      </c>
      <c r="F35" s="500">
        <v>10</v>
      </c>
      <c r="G35" s="499">
        <f t="shared" si="0"/>
        <v>25</v>
      </c>
      <c r="H35" s="455">
        <v>29</v>
      </c>
      <c r="I35" s="499">
        <f t="shared" si="1"/>
        <v>72.5</v>
      </c>
      <c r="J35" s="500">
        <v>1</v>
      </c>
      <c r="K35" s="499">
        <f t="shared" si="2"/>
        <v>2.5</v>
      </c>
      <c r="L35" s="500">
        <f t="shared" si="8"/>
        <v>40</v>
      </c>
      <c r="M35" s="500">
        <f t="shared" si="7"/>
        <v>30</v>
      </c>
      <c r="N35" s="501">
        <f t="shared" si="4"/>
        <v>75</v>
      </c>
      <c r="O35" s="644">
        <v>13</v>
      </c>
    </row>
    <row r="36" spans="1:15" x14ac:dyDescent="0.2">
      <c r="A36" s="742">
        <v>26</v>
      </c>
      <c r="B36" s="536" t="s">
        <v>1136</v>
      </c>
      <c r="C36" s="536" t="s">
        <v>1136</v>
      </c>
      <c r="D36" s="455">
        <v>0</v>
      </c>
      <c r="E36" s="499">
        <f t="shared" si="5"/>
        <v>0</v>
      </c>
      <c r="F36" s="500">
        <v>0</v>
      </c>
      <c r="G36" s="499">
        <f t="shared" si="0"/>
        <v>0</v>
      </c>
      <c r="H36" s="455">
        <v>29</v>
      </c>
      <c r="I36" s="499">
        <f t="shared" si="1"/>
        <v>96.666666666666671</v>
      </c>
      <c r="J36" s="500">
        <v>1</v>
      </c>
      <c r="K36" s="499">
        <f t="shared" si="2"/>
        <v>3.3333333333333335</v>
      </c>
      <c r="L36" s="500">
        <f t="shared" si="8"/>
        <v>30</v>
      </c>
      <c r="M36" s="500">
        <f t="shared" si="7"/>
        <v>30</v>
      </c>
      <c r="N36" s="501">
        <f t="shared" si="4"/>
        <v>100</v>
      </c>
      <c r="O36" s="644">
        <v>18</v>
      </c>
    </row>
    <row r="37" spans="1:15" x14ac:dyDescent="0.2">
      <c r="A37" s="742">
        <v>27</v>
      </c>
      <c r="B37" s="536" t="s">
        <v>1137</v>
      </c>
      <c r="C37" s="536" t="s">
        <v>1137</v>
      </c>
      <c r="D37" s="455">
        <v>0</v>
      </c>
      <c r="E37" s="499">
        <f t="shared" si="5"/>
        <v>0</v>
      </c>
      <c r="F37" s="500">
        <v>6</v>
      </c>
      <c r="G37" s="499">
        <f t="shared" si="0"/>
        <v>9.67741935483871</v>
      </c>
      <c r="H37" s="455">
        <v>56</v>
      </c>
      <c r="I37" s="499">
        <f t="shared" si="1"/>
        <v>90.322580645161281</v>
      </c>
      <c r="J37" s="500">
        <v>0</v>
      </c>
      <c r="K37" s="499">
        <f t="shared" si="2"/>
        <v>0</v>
      </c>
      <c r="L37" s="500">
        <f t="shared" si="8"/>
        <v>62</v>
      </c>
      <c r="M37" s="500">
        <f t="shared" si="7"/>
        <v>56</v>
      </c>
      <c r="N37" s="501">
        <f t="shared" si="4"/>
        <v>90.322580645161281</v>
      </c>
      <c r="O37" s="644">
        <v>19</v>
      </c>
    </row>
    <row r="38" spans="1:15" ht="16.5" customHeight="1" x14ac:dyDescent="0.2">
      <c r="A38" s="1221" t="s">
        <v>157</v>
      </c>
      <c r="B38" s="1222"/>
      <c r="C38" s="1223"/>
      <c r="D38" s="502">
        <f>SUM(D11:D37)</f>
        <v>0</v>
      </c>
      <c r="E38" s="503">
        <f>D38/$L$38*100</f>
        <v>0</v>
      </c>
      <c r="F38" s="502">
        <f>SUM(F11:F37)</f>
        <v>149</v>
      </c>
      <c r="G38" s="503">
        <f>F38/$L$38*100</f>
        <v>11.577311577311578</v>
      </c>
      <c r="H38" s="504">
        <f>SUM(H11:H37)</f>
        <v>1061</v>
      </c>
      <c r="I38" s="503">
        <f>H38/$L$38*100</f>
        <v>82.439782439782434</v>
      </c>
      <c r="J38" s="504">
        <f>SUM(J11:J30)</f>
        <v>69</v>
      </c>
      <c r="K38" s="503">
        <f>J38/$L$38*100</f>
        <v>5.3613053613053614</v>
      </c>
      <c r="L38" s="502">
        <f>SUM(L11:L37)</f>
        <v>1287</v>
      </c>
      <c r="M38" s="502">
        <f>SUM(M11:M37)</f>
        <v>1138</v>
      </c>
      <c r="N38" s="503">
        <f>M38/L38*100</f>
        <v>88.422688422688424</v>
      </c>
      <c r="O38" s="502">
        <f>SUM(O11:O37)</f>
        <v>304</v>
      </c>
    </row>
    <row r="39" spans="1:15" ht="16.5" customHeight="1" x14ac:dyDescent="0.2">
      <c r="A39" s="1221" t="s">
        <v>222</v>
      </c>
      <c r="B39" s="1222"/>
      <c r="C39" s="1223"/>
      <c r="D39" s="743"/>
      <c r="E39" s="744"/>
      <c r="F39" s="745"/>
      <c r="G39" s="744"/>
      <c r="H39" s="745"/>
      <c r="I39" s="744"/>
      <c r="J39" s="745"/>
      <c r="K39" s="746"/>
      <c r="L39" s="1014">
        <f>L38/'[2]2'!E11*100</f>
        <v>1.6640161359140451</v>
      </c>
      <c r="M39" s="743"/>
      <c r="N39" s="746"/>
      <c r="O39" s="747"/>
    </row>
    <row r="40" spans="1:15" x14ac:dyDescent="0.2">
      <c r="M40" s="378"/>
      <c r="N40" s="378"/>
    </row>
    <row r="41" spans="1:15" x14ac:dyDescent="0.2">
      <c r="A41" s="177" t="s">
        <v>1334</v>
      </c>
    </row>
    <row r="42" spans="1:15" x14ac:dyDescent="0.2">
      <c r="A42" s="177" t="s">
        <v>1001</v>
      </c>
    </row>
    <row r="43" spans="1:15" x14ac:dyDescent="0.2">
      <c r="A43" s="177" t="s">
        <v>994</v>
      </c>
    </row>
  </sheetData>
  <mergeCells count="13">
    <mergeCell ref="H8:I8"/>
    <mergeCell ref="J8:K8"/>
    <mergeCell ref="M7:N8"/>
    <mergeCell ref="A7:A9"/>
    <mergeCell ref="B7:B9"/>
    <mergeCell ref="C7:C9"/>
    <mergeCell ref="O7:O9"/>
    <mergeCell ref="A39:C39"/>
    <mergeCell ref="L8:L9"/>
    <mergeCell ref="A38:C38"/>
    <mergeCell ref="D7:L7"/>
    <mergeCell ref="D8:E8"/>
    <mergeCell ref="F8:G8"/>
  </mergeCells>
  <phoneticPr fontId="0" type="noConversion"/>
  <printOptions horizontalCentered="1"/>
  <pageMargins left="0.41" right="0.44" top="0.81" bottom="0.37" header="0" footer="0"/>
  <pageSetup paperSize="130" scale="73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0"/>
  </sheetPr>
  <dimension ref="A1:AD130"/>
  <sheetViews>
    <sheetView view="pageBreakPreview" topLeftCell="A85" zoomScale="60" zoomScaleNormal="66" workbookViewId="0">
      <selection activeCell="N13" sqref="N13"/>
    </sheetView>
  </sheetViews>
  <sheetFormatPr defaultColWidth="11.42578125" defaultRowHeight="15" x14ac:dyDescent="0.2"/>
  <cols>
    <col min="1" max="1" width="5.7109375" style="4" customWidth="1"/>
    <col min="2" max="2" width="32.28515625" style="4" customWidth="1"/>
    <col min="3" max="4" width="7.7109375" style="4" customWidth="1"/>
    <col min="5" max="5" width="9.42578125" style="4" customWidth="1"/>
    <col min="6" max="7" width="6.5703125" style="4" customWidth="1"/>
    <col min="8" max="8" width="8.7109375" style="4" customWidth="1"/>
    <col min="9" max="9" width="9.42578125" style="4" customWidth="1"/>
    <col min="10" max="10" width="6.5703125" style="4" customWidth="1"/>
    <col min="11" max="11" width="9.42578125" style="4" customWidth="1"/>
    <col min="12" max="13" width="6.5703125" style="4" customWidth="1"/>
    <col min="14" max="14" width="9.85546875" style="4" customWidth="1"/>
    <col min="15" max="16" width="6.5703125" style="4" customWidth="1"/>
    <col min="17" max="17" width="8.7109375" style="4" customWidth="1"/>
    <col min="18" max="19" width="6.5703125" style="4" customWidth="1"/>
    <col min="20" max="20" width="10.140625" style="4" customWidth="1"/>
    <col min="21" max="16384" width="11.42578125" style="4"/>
  </cols>
  <sheetData>
    <row r="1" spans="1:21" ht="20.25" x14ac:dyDescent="0.2">
      <c r="A1" s="923" t="s">
        <v>661</v>
      </c>
      <c r="B1" s="199"/>
      <c r="C1" s="199"/>
      <c r="D1" s="199"/>
      <c r="E1" s="199"/>
      <c r="F1" s="199" t="s">
        <v>152</v>
      </c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</row>
    <row r="2" spans="1:21" ht="20.25" x14ac:dyDescent="0.2">
      <c r="A2" s="199"/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</row>
    <row r="3" spans="1:21" s="203" customFormat="1" ht="20.25" x14ac:dyDescent="0.2">
      <c r="A3" s="1229" t="s">
        <v>311</v>
      </c>
      <c r="B3" s="1229"/>
      <c r="C3" s="1229"/>
      <c r="D3" s="1229"/>
      <c r="E3" s="1229"/>
      <c r="F3" s="1229"/>
      <c r="G3" s="1229"/>
      <c r="H3" s="1229"/>
      <c r="I3" s="1229"/>
      <c r="J3" s="1229"/>
      <c r="K3" s="1229"/>
      <c r="L3" s="1229"/>
      <c r="M3" s="1229"/>
      <c r="N3" s="1229"/>
      <c r="O3" s="1229"/>
      <c r="P3" s="1229"/>
      <c r="Q3" s="1229"/>
      <c r="R3" s="1229"/>
      <c r="S3" s="1229"/>
      <c r="T3" s="1229"/>
    </row>
    <row r="4" spans="1:21" s="203" customFormat="1" ht="20.25" x14ac:dyDescent="0.2">
      <c r="A4" s="199"/>
      <c r="B4" s="199"/>
      <c r="C4" s="199"/>
      <c r="D4" s="199"/>
      <c r="E4" s="199"/>
      <c r="F4" s="199"/>
      <c r="G4" s="199"/>
      <c r="H4" s="925" t="str">
        <f>'1'!E5</f>
        <v>KABUPATEN</v>
      </c>
      <c r="I4" s="926" t="str">
        <f>'1'!F5</f>
        <v>MOJOKERTO</v>
      </c>
      <c r="J4" s="926"/>
      <c r="K4" s="926"/>
      <c r="L4" s="926"/>
      <c r="M4" s="926"/>
      <c r="N4" s="927"/>
      <c r="O4" s="926"/>
      <c r="P4" s="926"/>
      <c r="Q4" s="927"/>
      <c r="R4" s="199"/>
      <c r="S4" s="926"/>
      <c r="T4" s="926"/>
    </row>
    <row r="5" spans="1:21" s="203" customFormat="1" ht="20.25" x14ac:dyDescent="0.2">
      <c r="A5" s="199"/>
      <c r="B5" s="199"/>
      <c r="C5" s="199"/>
      <c r="D5" s="199"/>
      <c r="E5" s="199"/>
      <c r="F5" s="199"/>
      <c r="G5" s="199"/>
      <c r="H5" s="925" t="str">
        <f>'1'!E6</f>
        <v xml:space="preserve">TAHUN </v>
      </c>
      <c r="I5" s="926">
        <f>'1'!F6</f>
        <v>2021</v>
      </c>
      <c r="J5" s="926"/>
      <c r="K5" s="926"/>
      <c r="L5" s="926"/>
      <c r="M5" s="926"/>
      <c r="N5" s="927"/>
      <c r="O5" s="926"/>
      <c r="P5" s="926"/>
      <c r="Q5" s="927"/>
      <c r="R5" s="199"/>
      <c r="S5" s="926"/>
      <c r="T5" s="926"/>
    </row>
    <row r="6" spans="1:21" ht="20.25" x14ac:dyDescent="0.2">
      <c r="A6" s="924"/>
      <c r="B6" s="924"/>
      <c r="C6" s="924"/>
      <c r="D6" s="924"/>
      <c r="E6" s="924"/>
      <c r="F6" s="924"/>
      <c r="G6" s="924"/>
      <c r="H6" s="924"/>
      <c r="I6" s="924"/>
      <c r="J6" s="924"/>
      <c r="K6" s="924"/>
      <c r="L6" s="924"/>
      <c r="M6" s="924"/>
      <c r="N6" s="924"/>
      <c r="O6" s="924"/>
      <c r="P6" s="924"/>
      <c r="Q6" s="924"/>
      <c r="R6" s="924"/>
      <c r="S6" s="924"/>
      <c r="T6" s="924"/>
    </row>
    <row r="7" spans="1:21" ht="71.25" customHeight="1" x14ac:dyDescent="0.2">
      <c r="A7" s="1231" t="s">
        <v>153</v>
      </c>
      <c r="B7" s="1231" t="s">
        <v>174</v>
      </c>
      <c r="C7" s="930" t="s">
        <v>1410</v>
      </c>
      <c r="D7" s="930"/>
      <c r="E7" s="930"/>
      <c r="F7" s="929" t="s">
        <v>175</v>
      </c>
      <c r="G7" s="972"/>
      <c r="H7" s="972"/>
      <c r="I7" s="1226" t="s">
        <v>313</v>
      </c>
      <c r="J7" s="1227"/>
      <c r="K7" s="1228"/>
      <c r="L7" s="1225" t="s">
        <v>312</v>
      </c>
      <c r="M7" s="1225"/>
      <c r="N7" s="1225"/>
      <c r="O7" s="1225" t="s">
        <v>389</v>
      </c>
      <c r="P7" s="1225"/>
      <c r="Q7" s="1225"/>
      <c r="R7" s="1226" t="s">
        <v>313</v>
      </c>
      <c r="S7" s="1227"/>
      <c r="T7" s="1228"/>
    </row>
    <row r="8" spans="1:21" ht="48" customHeight="1" x14ac:dyDescent="0.2">
      <c r="A8" s="1232"/>
      <c r="B8" s="1232"/>
      <c r="C8" s="928" t="s">
        <v>27</v>
      </c>
      <c r="D8" s="928" t="s">
        <v>28</v>
      </c>
      <c r="E8" s="928" t="s">
        <v>29</v>
      </c>
      <c r="F8" s="928" t="s">
        <v>27</v>
      </c>
      <c r="G8" s="928" t="s">
        <v>28</v>
      </c>
      <c r="H8" s="928" t="s">
        <v>29</v>
      </c>
      <c r="I8" s="973" t="s">
        <v>27</v>
      </c>
      <c r="J8" s="973" t="s">
        <v>28</v>
      </c>
      <c r="K8" s="973" t="s">
        <v>29</v>
      </c>
      <c r="L8" s="928" t="s">
        <v>27</v>
      </c>
      <c r="M8" s="928" t="s">
        <v>28</v>
      </c>
      <c r="N8" s="928" t="s">
        <v>29</v>
      </c>
      <c r="O8" s="928" t="s">
        <v>27</v>
      </c>
      <c r="P8" s="928" t="s">
        <v>28</v>
      </c>
      <c r="Q8" s="928" t="s">
        <v>29</v>
      </c>
      <c r="R8" s="973" t="s">
        <v>27</v>
      </c>
      <c r="S8" s="973" t="s">
        <v>28</v>
      </c>
      <c r="T8" s="973" t="s">
        <v>29</v>
      </c>
    </row>
    <row r="9" spans="1:21" ht="20.25" x14ac:dyDescent="0.2">
      <c r="A9" s="935">
        <v>1</v>
      </c>
      <c r="B9" s="935">
        <v>2</v>
      </c>
      <c r="C9" s="935">
        <v>3</v>
      </c>
      <c r="D9" s="935">
        <v>4</v>
      </c>
      <c r="E9" s="935">
        <v>5</v>
      </c>
      <c r="F9" s="935">
        <v>6</v>
      </c>
      <c r="G9" s="935">
        <v>7</v>
      </c>
      <c r="H9" s="935">
        <v>8</v>
      </c>
      <c r="I9" s="935">
        <v>9</v>
      </c>
      <c r="J9" s="935">
        <v>10</v>
      </c>
      <c r="K9" s="935">
        <v>11</v>
      </c>
      <c r="L9" s="935">
        <v>12</v>
      </c>
      <c r="M9" s="935">
        <v>13</v>
      </c>
      <c r="N9" s="935">
        <v>14</v>
      </c>
      <c r="O9" s="935">
        <v>15</v>
      </c>
      <c r="P9" s="935">
        <v>16</v>
      </c>
      <c r="Q9" s="935">
        <v>17</v>
      </c>
      <c r="R9" s="935">
        <v>18</v>
      </c>
      <c r="S9" s="935">
        <v>19</v>
      </c>
      <c r="T9" s="935">
        <v>20</v>
      </c>
      <c r="U9" s="1"/>
    </row>
    <row r="10" spans="1:21" ht="21" customHeight="1" x14ac:dyDescent="0.2">
      <c r="A10" s="748">
        <v>1</v>
      </c>
      <c r="B10" s="749" t="s">
        <v>1352</v>
      </c>
      <c r="C10" s="496">
        <v>0</v>
      </c>
      <c r="D10" s="497">
        <v>0</v>
      </c>
      <c r="E10" s="497">
        <v>0</v>
      </c>
      <c r="F10" s="497">
        <v>1</v>
      </c>
      <c r="G10" s="497">
        <v>2</v>
      </c>
      <c r="H10" s="497">
        <v>3</v>
      </c>
      <c r="I10" s="496">
        <v>1</v>
      </c>
      <c r="J10" s="496">
        <v>2</v>
      </c>
      <c r="K10" s="496">
        <v>3</v>
      </c>
      <c r="L10" s="496">
        <v>0</v>
      </c>
      <c r="M10" s="496">
        <v>1</v>
      </c>
      <c r="N10" s="497">
        <v>1</v>
      </c>
      <c r="O10" s="496">
        <v>0</v>
      </c>
      <c r="P10" s="496">
        <v>0</v>
      </c>
      <c r="Q10" s="497">
        <v>0</v>
      </c>
      <c r="R10" s="496">
        <v>0</v>
      </c>
      <c r="S10" s="496">
        <v>1</v>
      </c>
      <c r="T10" s="496">
        <v>1</v>
      </c>
    </row>
    <row r="11" spans="1:21" ht="21" customHeight="1" x14ac:dyDescent="0.2">
      <c r="A11" s="701">
        <v>2</v>
      </c>
      <c r="B11" s="749" t="s">
        <v>1353</v>
      </c>
      <c r="C11" s="476">
        <v>0</v>
      </c>
      <c r="D11" s="495">
        <v>0</v>
      </c>
      <c r="E11" s="495">
        <v>0</v>
      </c>
      <c r="F11" s="495">
        <v>0</v>
      </c>
      <c r="G11" s="495">
        <v>2</v>
      </c>
      <c r="H11" s="495">
        <v>2</v>
      </c>
      <c r="I11" s="476">
        <v>0</v>
      </c>
      <c r="J11" s="476">
        <v>2</v>
      </c>
      <c r="K11" s="476">
        <v>2</v>
      </c>
      <c r="L11" s="476">
        <v>0</v>
      </c>
      <c r="M11" s="476">
        <v>1</v>
      </c>
      <c r="N11" s="495">
        <v>1</v>
      </c>
      <c r="O11" s="476">
        <v>0</v>
      </c>
      <c r="P11" s="476">
        <v>0</v>
      </c>
      <c r="Q11" s="495">
        <v>0</v>
      </c>
      <c r="R11" s="476">
        <v>0</v>
      </c>
      <c r="S11" s="476">
        <v>1</v>
      </c>
      <c r="T11" s="476">
        <v>1</v>
      </c>
    </row>
    <row r="12" spans="1:21" ht="21" customHeight="1" x14ac:dyDescent="0.2">
      <c r="A12" s="701">
        <v>3</v>
      </c>
      <c r="B12" s="749" t="s">
        <v>1354</v>
      </c>
      <c r="C12" s="476">
        <v>0</v>
      </c>
      <c r="D12" s="495">
        <v>0</v>
      </c>
      <c r="E12" s="495">
        <v>0</v>
      </c>
      <c r="F12" s="495">
        <v>0</v>
      </c>
      <c r="G12" s="495">
        <v>1</v>
      </c>
      <c r="H12" s="495">
        <v>1</v>
      </c>
      <c r="I12" s="476">
        <v>0</v>
      </c>
      <c r="J12" s="476">
        <v>1</v>
      </c>
      <c r="K12" s="476">
        <v>1</v>
      </c>
      <c r="L12" s="476">
        <v>1</v>
      </c>
      <c r="M12" s="476">
        <v>0</v>
      </c>
      <c r="N12" s="495">
        <v>1</v>
      </c>
      <c r="O12" s="476">
        <v>0</v>
      </c>
      <c r="P12" s="476">
        <v>0</v>
      </c>
      <c r="Q12" s="495">
        <v>0</v>
      </c>
      <c r="R12" s="476">
        <v>1</v>
      </c>
      <c r="S12" s="476">
        <v>0</v>
      </c>
      <c r="T12" s="476">
        <v>1</v>
      </c>
    </row>
    <row r="13" spans="1:21" ht="21" customHeight="1" x14ac:dyDescent="0.2">
      <c r="A13" s="701">
        <v>4</v>
      </c>
      <c r="B13" s="749" t="s">
        <v>1355</v>
      </c>
      <c r="C13" s="476">
        <v>0</v>
      </c>
      <c r="D13" s="495">
        <v>0</v>
      </c>
      <c r="E13" s="495">
        <v>0</v>
      </c>
      <c r="F13" s="495">
        <v>0</v>
      </c>
      <c r="G13" s="495">
        <v>2</v>
      </c>
      <c r="H13" s="495">
        <v>2</v>
      </c>
      <c r="I13" s="476">
        <v>0</v>
      </c>
      <c r="J13" s="476">
        <v>2</v>
      </c>
      <c r="K13" s="476">
        <v>2</v>
      </c>
      <c r="L13" s="476">
        <v>0</v>
      </c>
      <c r="M13" s="476">
        <v>1</v>
      </c>
      <c r="N13" s="495">
        <v>1</v>
      </c>
      <c r="O13" s="476">
        <v>0</v>
      </c>
      <c r="P13" s="476">
        <v>0</v>
      </c>
      <c r="Q13" s="495">
        <v>0</v>
      </c>
      <c r="R13" s="476">
        <v>0</v>
      </c>
      <c r="S13" s="476">
        <v>1</v>
      </c>
      <c r="T13" s="476">
        <v>1</v>
      </c>
    </row>
    <row r="14" spans="1:21" ht="21" customHeight="1" x14ac:dyDescent="0.2">
      <c r="A14" s="701">
        <v>5</v>
      </c>
      <c r="B14" s="749" t="s">
        <v>1356</v>
      </c>
      <c r="C14" s="476">
        <v>0</v>
      </c>
      <c r="D14" s="495">
        <v>0</v>
      </c>
      <c r="E14" s="495">
        <v>0</v>
      </c>
      <c r="F14" s="495">
        <v>0</v>
      </c>
      <c r="G14" s="495">
        <v>2</v>
      </c>
      <c r="H14" s="495">
        <v>2</v>
      </c>
      <c r="I14" s="476">
        <v>0</v>
      </c>
      <c r="J14" s="476">
        <v>2</v>
      </c>
      <c r="K14" s="476">
        <v>2</v>
      </c>
      <c r="L14" s="476">
        <v>0</v>
      </c>
      <c r="M14" s="476">
        <v>0</v>
      </c>
      <c r="N14" s="495">
        <v>0</v>
      </c>
      <c r="O14" s="476">
        <v>0</v>
      </c>
      <c r="P14" s="476">
        <v>0</v>
      </c>
      <c r="Q14" s="495">
        <v>0</v>
      </c>
      <c r="R14" s="476">
        <v>0</v>
      </c>
      <c r="S14" s="476">
        <v>0</v>
      </c>
      <c r="T14" s="476">
        <v>0</v>
      </c>
    </row>
    <row r="15" spans="1:21" ht="21" customHeight="1" x14ac:dyDescent="0.2">
      <c r="A15" s="701">
        <v>6</v>
      </c>
      <c r="B15" s="749" t="s">
        <v>1357</v>
      </c>
      <c r="C15" s="476">
        <v>0</v>
      </c>
      <c r="D15" s="495">
        <v>0</v>
      </c>
      <c r="E15" s="495">
        <v>0</v>
      </c>
      <c r="F15" s="495">
        <v>1</v>
      </c>
      <c r="G15" s="495">
        <v>1</v>
      </c>
      <c r="H15" s="495">
        <v>2</v>
      </c>
      <c r="I15" s="476">
        <v>1</v>
      </c>
      <c r="J15" s="476">
        <v>1</v>
      </c>
      <c r="K15" s="476">
        <v>2</v>
      </c>
      <c r="L15" s="476">
        <v>0</v>
      </c>
      <c r="M15" s="476">
        <v>1</v>
      </c>
      <c r="N15" s="495">
        <v>1</v>
      </c>
      <c r="O15" s="476">
        <v>0</v>
      </c>
      <c r="P15" s="476">
        <v>0</v>
      </c>
      <c r="Q15" s="495">
        <v>0</v>
      </c>
      <c r="R15" s="476">
        <v>0</v>
      </c>
      <c r="S15" s="476">
        <v>1</v>
      </c>
      <c r="T15" s="476">
        <v>1</v>
      </c>
    </row>
    <row r="16" spans="1:21" ht="21" customHeight="1" x14ac:dyDescent="0.2">
      <c r="A16" s="701">
        <v>7</v>
      </c>
      <c r="B16" s="749" t="s">
        <v>1358</v>
      </c>
      <c r="C16" s="476">
        <v>0</v>
      </c>
      <c r="D16" s="495">
        <v>0</v>
      </c>
      <c r="E16" s="495">
        <v>0</v>
      </c>
      <c r="F16" s="495">
        <v>0</v>
      </c>
      <c r="G16" s="495">
        <v>1</v>
      </c>
      <c r="H16" s="495">
        <v>1</v>
      </c>
      <c r="I16" s="476">
        <v>0</v>
      </c>
      <c r="J16" s="476">
        <v>1</v>
      </c>
      <c r="K16" s="476">
        <v>1</v>
      </c>
      <c r="L16" s="476">
        <v>0</v>
      </c>
      <c r="M16" s="476">
        <v>0</v>
      </c>
      <c r="N16" s="495">
        <v>0</v>
      </c>
      <c r="O16" s="476">
        <v>0</v>
      </c>
      <c r="P16" s="476">
        <v>0</v>
      </c>
      <c r="Q16" s="495">
        <v>0</v>
      </c>
      <c r="R16" s="476">
        <v>0</v>
      </c>
      <c r="S16" s="476">
        <v>0</v>
      </c>
      <c r="T16" s="476">
        <v>0</v>
      </c>
    </row>
    <row r="17" spans="1:20" ht="21" customHeight="1" x14ac:dyDescent="0.2">
      <c r="A17" s="701">
        <v>8</v>
      </c>
      <c r="B17" s="749" t="s">
        <v>1359</v>
      </c>
      <c r="C17" s="476">
        <v>0</v>
      </c>
      <c r="D17" s="495">
        <v>0</v>
      </c>
      <c r="E17" s="495">
        <v>0</v>
      </c>
      <c r="F17" s="495">
        <v>0</v>
      </c>
      <c r="G17" s="495">
        <v>2</v>
      </c>
      <c r="H17" s="495">
        <v>2</v>
      </c>
      <c r="I17" s="476">
        <v>0</v>
      </c>
      <c r="J17" s="476">
        <v>2</v>
      </c>
      <c r="K17" s="476">
        <v>2</v>
      </c>
      <c r="L17" s="476">
        <v>0</v>
      </c>
      <c r="M17" s="476">
        <v>1</v>
      </c>
      <c r="N17" s="495">
        <v>1</v>
      </c>
      <c r="O17" s="476">
        <v>0</v>
      </c>
      <c r="P17" s="476">
        <v>0</v>
      </c>
      <c r="Q17" s="495">
        <v>0</v>
      </c>
      <c r="R17" s="476">
        <v>0</v>
      </c>
      <c r="S17" s="476">
        <v>1</v>
      </c>
      <c r="T17" s="476">
        <v>1</v>
      </c>
    </row>
    <row r="18" spans="1:20" ht="21" customHeight="1" x14ac:dyDescent="0.2">
      <c r="A18" s="701">
        <v>9</v>
      </c>
      <c r="B18" s="749" t="s">
        <v>1360</v>
      </c>
      <c r="C18" s="476">
        <v>0</v>
      </c>
      <c r="D18" s="495">
        <v>0</v>
      </c>
      <c r="E18" s="495">
        <v>0</v>
      </c>
      <c r="F18" s="495">
        <v>1</v>
      </c>
      <c r="G18" s="495">
        <v>1</v>
      </c>
      <c r="H18" s="495">
        <v>2</v>
      </c>
      <c r="I18" s="476">
        <v>1</v>
      </c>
      <c r="J18" s="476">
        <v>1</v>
      </c>
      <c r="K18" s="476">
        <v>2</v>
      </c>
      <c r="L18" s="476">
        <v>0</v>
      </c>
      <c r="M18" s="476">
        <v>0</v>
      </c>
      <c r="N18" s="495">
        <v>0</v>
      </c>
      <c r="O18" s="476">
        <v>0</v>
      </c>
      <c r="P18" s="476">
        <v>0</v>
      </c>
      <c r="Q18" s="495">
        <v>0</v>
      </c>
      <c r="R18" s="476">
        <v>0</v>
      </c>
      <c r="S18" s="476">
        <v>0</v>
      </c>
      <c r="T18" s="476">
        <v>0</v>
      </c>
    </row>
    <row r="19" spans="1:20" ht="21" customHeight="1" x14ac:dyDescent="0.2">
      <c r="A19" s="701">
        <v>10</v>
      </c>
      <c r="B19" s="749" t="s">
        <v>1361</v>
      </c>
      <c r="C19" s="476">
        <v>0</v>
      </c>
      <c r="D19" s="495">
        <v>0</v>
      </c>
      <c r="E19" s="495">
        <v>0</v>
      </c>
      <c r="F19" s="495">
        <v>1</v>
      </c>
      <c r="G19" s="495"/>
      <c r="H19" s="495">
        <v>3</v>
      </c>
      <c r="I19" s="476">
        <v>1</v>
      </c>
      <c r="J19" s="476">
        <v>2</v>
      </c>
      <c r="K19" s="476">
        <v>3</v>
      </c>
      <c r="L19" s="476">
        <v>0</v>
      </c>
      <c r="M19" s="476">
        <v>1</v>
      </c>
      <c r="N19" s="495">
        <v>1</v>
      </c>
      <c r="O19" s="476">
        <v>0</v>
      </c>
      <c r="P19" s="476">
        <v>0</v>
      </c>
      <c r="Q19" s="495">
        <v>0</v>
      </c>
      <c r="R19" s="476">
        <v>0</v>
      </c>
      <c r="S19" s="476">
        <v>1</v>
      </c>
      <c r="T19" s="476">
        <v>1</v>
      </c>
    </row>
    <row r="20" spans="1:20" ht="21" customHeight="1" x14ac:dyDescent="0.2">
      <c r="A20" s="701">
        <v>11</v>
      </c>
      <c r="B20" s="749" t="s">
        <v>1362</v>
      </c>
      <c r="C20" s="476">
        <v>0</v>
      </c>
      <c r="D20" s="495">
        <v>0</v>
      </c>
      <c r="E20" s="495">
        <v>0</v>
      </c>
      <c r="F20" s="495">
        <v>0</v>
      </c>
      <c r="G20" s="495">
        <v>1</v>
      </c>
      <c r="H20" s="495">
        <v>1</v>
      </c>
      <c r="I20" s="476">
        <v>0</v>
      </c>
      <c r="J20" s="476">
        <v>1</v>
      </c>
      <c r="K20" s="476">
        <v>1</v>
      </c>
      <c r="L20" s="476">
        <v>0</v>
      </c>
      <c r="M20" s="476">
        <v>1</v>
      </c>
      <c r="N20" s="495">
        <v>1</v>
      </c>
      <c r="O20" s="476">
        <v>0</v>
      </c>
      <c r="P20" s="476">
        <v>0</v>
      </c>
      <c r="Q20" s="495">
        <v>0</v>
      </c>
      <c r="R20" s="476">
        <v>0</v>
      </c>
      <c r="S20" s="476">
        <v>1</v>
      </c>
      <c r="T20" s="476">
        <v>1</v>
      </c>
    </row>
    <row r="21" spans="1:20" ht="21" customHeight="1" x14ac:dyDescent="0.2">
      <c r="A21" s="701">
        <v>12</v>
      </c>
      <c r="B21" s="749" t="s">
        <v>1363</v>
      </c>
      <c r="C21" s="476">
        <v>0</v>
      </c>
      <c r="D21" s="495">
        <v>0</v>
      </c>
      <c r="E21" s="495">
        <v>0</v>
      </c>
      <c r="F21" s="495">
        <v>1</v>
      </c>
      <c r="G21" s="495">
        <v>0</v>
      </c>
      <c r="H21" s="495">
        <v>1</v>
      </c>
      <c r="I21" s="476">
        <v>1</v>
      </c>
      <c r="J21" s="476">
        <v>0</v>
      </c>
      <c r="K21" s="476">
        <v>1</v>
      </c>
      <c r="L21" s="476">
        <v>0</v>
      </c>
      <c r="M21" s="476">
        <v>1</v>
      </c>
      <c r="N21" s="495">
        <v>1</v>
      </c>
      <c r="O21" s="476">
        <v>0</v>
      </c>
      <c r="P21" s="476">
        <v>0</v>
      </c>
      <c r="Q21" s="495">
        <v>0</v>
      </c>
      <c r="R21" s="476">
        <v>0</v>
      </c>
      <c r="S21" s="476">
        <v>1</v>
      </c>
      <c r="T21" s="476">
        <v>1</v>
      </c>
    </row>
    <row r="22" spans="1:20" ht="21" customHeight="1" x14ac:dyDescent="0.2">
      <c r="A22" s="701">
        <v>13</v>
      </c>
      <c r="B22" s="749" t="s">
        <v>1364</v>
      </c>
      <c r="C22" s="476">
        <v>0</v>
      </c>
      <c r="D22" s="495">
        <v>0</v>
      </c>
      <c r="E22" s="495">
        <v>0</v>
      </c>
      <c r="F22" s="495">
        <v>2</v>
      </c>
      <c r="G22" s="495">
        <v>1</v>
      </c>
      <c r="H22" s="495">
        <v>3</v>
      </c>
      <c r="I22" s="476">
        <v>2</v>
      </c>
      <c r="J22" s="476">
        <v>1</v>
      </c>
      <c r="K22" s="476">
        <v>3</v>
      </c>
      <c r="L22" s="476">
        <v>1</v>
      </c>
      <c r="M22" s="476">
        <v>0</v>
      </c>
      <c r="N22" s="495">
        <v>1</v>
      </c>
      <c r="O22" s="476">
        <v>0</v>
      </c>
      <c r="P22" s="476">
        <v>0</v>
      </c>
      <c r="Q22" s="495">
        <v>0</v>
      </c>
      <c r="R22" s="476">
        <v>1</v>
      </c>
      <c r="S22" s="476">
        <v>0</v>
      </c>
      <c r="T22" s="476">
        <v>1</v>
      </c>
    </row>
    <row r="23" spans="1:20" ht="21" customHeight="1" x14ac:dyDescent="0.2">
      <c r="A23" s="701">
        <v>14</v>
      </c>
      <c r="B23" s="749" t="s">
        <v>1365</v>
      </c>
      <c r="C23" s="476">
        <v>0</v>
      </c>
      <c r="D23" s="495">
        <v>0</v>
      </c>
      <c r="E23" s="495">
        <v>0</v>
      </c>
      <c r="F23" s="495">
        <v>0</v>
      </c>
      <c r="G23" s="495">
        <v>1</v>
      </c>
      <c r="H23" s="495">
        <v>1</v>
      </c>
      <c r="I23" s="476">
        <v>0</v>
      </c>
      <c r="J23" s="476">
        <v>1</v>
      </c>
      <c r="K23" s="476">
        <v>1</v>
      </c>
      <c r="L23" s="476">
        <v>0</v>
      </c>
      <c r="M23" s="476">
        <v>1</v>
      </c>
      <c r="N23" s="495">
        <v>1</v>
      </c>
      <c r="O23" s="476">
        <v>0</v>
      </c>
      <c r="P23" s="476">
        <v>0</v>
      </c>
      <c r="Q23" s="495">
        <v>0</v>
      </c>
      <c r="R23" s="476">
        <v>0</v>
      </c>
      <c r="S23" s="476">
        <v>1</v>
      </c>
      <c r="T23" s="476">
        <v>1</v>
      </c>
    </row>
    <row r="24" spans="1:20" ht="21" customHeight="1" x14ac:dyDescent="0.2">
      <c r="A24" s="701">
        <v>15</v>
      </c>
      <c r="B24" s="749" t="s">
        <v>1366</v>
      </c>
      <c r="C24" s="476">
        <v>0</v>
      </c>
      <c r="D24" s="495">
        <v>0</v>
      </c>
      <c r="E24" s="495">
        <v>0</v>
      </c>
      <c r="F24" s="495">
        <v>0</v>
      </c>
      <c r="G24" s="495">
        <v>1</v>
      </c>
      <c r="H24" s="495">
        <v>1</v>
      </c>
      <c r="I24" s="476">
        <v>0</v>
      </c>
      <c r="J24" s="476">
        <v>1</v>
      </c>
      <c r="K24" s="476">
        <v>1</v>
      </c>
      <c r="L24" s="476">
        <v>1</v>
      </c>
      <c r="M24" s="476">
        <v>0</v>
      </c>
      <c r="N24" s="495">
        <v>1</v>
      </c>
      <c r="O24" s="476">
        <v>0</v>
      </c>
      <c r="P24" s="476">
        <v>0</v>
      </c>
      <c r="Q24" s="495">
        <v>0</v>
      </c>
      <c r="R24" s="476">
        <v>1</v>
      </c>
      <c r="S24" s="476">
        <v>0</v>
      </c>
      <c r="T24" s="476">
        <v>1</v>
      </c>
    </row>
    <row r="25" spans="1:20" ht="21" customHeight="1" x14ac:dyDescent="0.2">
      <c r="A25" s="701">
        <v>16</v>
      </c>
      <c r="B25" s="749" t="s">
        <v>1367</v>
      </c>
      <c r="C25" s="476">
        <v>0</v>
      </c>
      <c r="D25" s="495">
        <v>0</v>
      </c>
      <c r="E25" s="495">
        <v>0</v>
      </c>
      <c r="F25" s="495">
        <v>0</v>
      </c>
      <c r="G25" s="495">
        <v>2</v>
      </c>
      <c r="H25" s="495">
        <v>2</v>
      </c>
      <c r="I25" s="476">
        <v>0</v>
      </c>
      <c r="J25" s="476">
        <v>2</v>
      </c>
      <c r="K25" s="476">
        <v>2</v>
      </c>
      <c r="L25" s="476">
        <v>0</v>
      </c>
      <c r="M25" s="476">
        <v>1</v>
      </c>
      <c r="N25" s="495">
        <v>1</v>
      </c>
      <c r="O25" s="476">
        <v>0</v>
      </c>
      <c r="P25" s="476">
        <v>0</v>
      </c>
      <c r="Q25" s="495">
        <v>0</v>
      </c>
      <c r="R25" s="476">
        <v>0</v>
      </c>
      <c r="S25" s="476">
        <v>1</v>
      </c>
      <c r="T25" s="476">
        <v>1</v>
      </c>
    </row>
    <row r="26" spans="1:20" ht="21" customHeight="1" x14ac:dyDescent="0.2">
      <c r="A26" s="701">
        <v>17</v>
      </c>
      <c r="B26" s="749" t="s">
        <v>1368</v>
      </c>
      <c r="C26" s="476">
        <v>0</v>
      </c>
      <c r="D26" s="495">
        <v>0</v>
      </c>
      <c r="E26" s="495">
        <v>0</v>
      </c>
      <c r="F26" s="495">
        <v>1</v>
      </c>
      <c r="G26" s="495">
        <v>0</v>
      </c>
      <c r="H26" s="495">
        <v>1</v>
      </c>
      <c r="I26" s="476">
        <v>1</v>
      </c>
      <c r="J26" s="476">
        <v>0</v>
      </c>
      <c r="K26" s="476">
        <v>1</v>
      </c>
      <c r="L26" s="476">
        <v>0</v>
      </c>
      <c r="M26" s="476">
        <v>1</v>
      </c>
      <c r="N26" s="495">
        <v>1</v>
      </c>
      <c r="O26" s="476">
        <v>0</v>
      </c>
      <c r="P26" s="476">
        <v>0</v>
      </c>
      <c r="Q26" s="495">
        <v>0</v>
      </c>
      <c r="R26" s="476">
        <v>0</v>
      </c>
      <c r="S26" s="476">
        <v>1</v>
      </c>
      <c r="T26" s="476">
        <v>1</v>
      </c>
    </row>
    <row r="27" spans="1:20" ht="21" customHeight="1" x14ac:dyDescent="0.2">
      <c r="A27" s="701">
        <v>18</v>
      </c>
      <c r="B27" s="749" t="s">
        <v>1369</v>
      </c>
      <c r="C27" s="476">
        <v>0</v>
      </c>
      <c r="D27" s="495">
        <v>0</v>
      </c>
      <c r="E27" s="495">
        <v>0</v>
      </c>
      <c r="F27" s="495">
        <v>0</v>
      </c>
      <c r="G27" s="495">
        <v>1</v>
      </c>
      <c r="H27" s="495">
        <v>1</v>
      </c>
      <c r="I27" s="476">
        <v>0</v>
      </c>
      <c r="J27" s="476">
        <v>1</v>
      </c>
      <c r="K27" s="476">
        <v>1</v>
      </c>
      <c r="L27" s="476">
        <v>1</v>
      </c>
      <c r="M27" s="476">
        <v>0</v>
      </c>
      <c r="N27" s="495">
        <v>1</v>
      </c>
      <c r="O27" s="476">
        <v>0</v>
      </c>
      <c r="P27" s="476">
        <v>0</v>
      </c>
      <c r="Q27" s="495">
        <v>0</v>
      </c>
      <c r="R27" s="476">
        <v>1</v>
      </c>
      <c r="S27" s="476">
        <v>0</v>
      </c>
      <c r="T27" s="476">
        <v>1</v>
      </c>
    </row>
    <row r="28" spans="1:20" ht="21" customHeight="1" x14ac:dyDescent="0.2">
      <c r="A28" s="701">
        <v>19</v>
      </c>
      <c r="B28" s="749" t="s">
        <v>1370</v>
      </c>
      <c r="C28" s="476">
        <v>0</v>
      </c>
      <c r="D28" s="495">
        <v>0</v>
      </c>
      <c r="E28" s="495">
        <v>0</v>
      </c>
      <c r="F28" s="495">
        <v>1</v>
      </c>
      <c r="G28" s="495">
        <v>2</v>
      </c>
      <c r="H28" s="495">
        <v>3</v>
      </c>
      <c r="I28" s="476">
        <v>1</v>
      </c>
      <c r="J28" s="476">
        <v>2</v>
      </c>
      <c r="K28" s="476">
        <v>3</v>
      </c>
      <c r="L28" s="476">
        <v>1</v>
      </c>
      <c r="M28" s="476">
        <v>0</v>
      </c>
      <c r="N28" s="495">
        <v>1</v>
      </c>
      <c r="O28" s="476">
        <v>0</v>
      </c>
      <c r="P28" s="476">
        <v>0</v>
      </c>
      <c r="Q28" s="495">
        <v>0</v>
      </c>
      <c r="R28" s="476">
        <v>1</v>
      </c>
      <c r="S28" s="476">
        <v>0</v>
      </c>
      <c r="T28" s="476">
        <v>1</v>
      </c>
    </row>
    <row r="29" spans="1:20" ht="21" customHeight="1" x14ac:dyDescent="0.2">
      <c r="A29" s="701">
        <v>20</v>
      </c>
      <c r="B29" s="749" t="s">
        <v>1371</v>
      </c>
      <c r="C29" s="476">
        <v>0</v>
      </c>
      <c r="D29" s="495">
        <v>0</v>
      </c>
      <c r="E29" s="495">
        <v>0</v>
      </c>
      <c r="F29" s="495">
        <v>2</v>
      </c>
      <c r="G29" s="495">
        <v>1</v>
      </c>
      <c r="H29" s="495">
        <v>3</v>
      </c>
      <c r="I29" s="476">
        <v>2</v>
      </c>
      <c r="J29" s="476">
        <v>1</v>
      </c>
      <c r="K29" s="476">
        <v>3</v>
      </c>
      <c r="L29" s="476">
        <v>0</v>
      </c>
      <c r="M29" s="476">
        <v>0</v>
      </c>
      <c r="N29" s="495">
        <v>0</v>
      </c>
      <c r="O29" s="476">
        <v>0</v>
      </c>
      <c r="P29" s="476">
        <v>0</v>
      </c>
      <c r="Q29" s="495">
        <v>0</v>
      </c>
      <c r="R29" s="476">
        <v>0</v>
      </c>
      <c r="S29" s="476">
        <v>0</v>
      </c>
      <c r="T29" s="476">
        <v>0</v>
      </c>
    </row>
    <row r="30" spans="1:20" ht="21" customHeight="1" x14ac:dyDescent="0.2">
      <c r="A30" s="701">
        <v>21</v>
      </c>
      <c r="B30" s="749" t="s">
        <v>1372</v>
      </c>
      <c r="C30" s="476">
        <v>0</v>
      </c>
      <c r="D30" s="495">
        <v>0</v>
      </c>
      <c r="E30" s="495">
        <v>0</v>
      </c>
      <c r="F30" s="495">
        <v>1</v>
      </c>
      <c r="G30" s="495">
        <v>1</v>
      </c>
      <c r="H30" s="495">
        <v>2</v>
      </c>
      <c r="I30" s="476">
        <v>1</v>
      </c>
      <c r="J30" s="476">
        <v>1</v>
      </c>
      <c r="K30" s="476">
        <v>2</v>
      </c>
      <c r="L30" s="476">
        <v>0</v>
      </c>
      <c r="M30" s="476">
        <v>0</v>
      </c>
      <c r="N30" s="495">
        <v>0</v>
      </c>
      <c r="O30" s="476">
        <v>0</v>
      </c>
      <c r="P30" s="476">
        <v>0</v>
      </c>
      <c r="Q30" s="495">
        <v>0</v>
      </c>
      <c r="R30" s="476">
        <v>0</v>
      </c>
      <c r="S30" s="476">
        <v>0</v>
      </c>
      <c r="T30" s="476">
        <v>0</v>
      </c>
    </row>
    <row r="31" spans="1:20" ht="21" customHeight="1" x14ac:dyDescent="0.2">
      <c r="A31" s="701">
        <v>22</v>
      </c>
      <c r="B31" s="749" t="s">
        <v>1373</v>
      </c>
      <c r="C31" s="476">
        <v>0</v>
      </c>
      <c r="D31" s="495">
        <v>0</v>
      </c>
      <c r="E31" s="495">
        <v>0</v>
      </c>
      <c r="F31" s="495">
        <v>2</v>
      </c>
      <c r="G31" s="495">
        <v>0</v>
      </c>
      <c r="H31" s="495">
        <v>2</v>
      </c>
      <c r="I31" s="476">
        <v>2</v>
      </c>
      <c r="J31" s="476">
        <v>0</v>
      </c>
      <c r="K31" s="476">
        <v>2</v>
      </c>
      <c r="L31" s="476">
        <v>1</v>
      </c>
      <c r="M31" s="476">
        <v>0</v>
      </c>
      <c r="N31" s="495">
        <v>1</v>
      </c>
      <c r="O31" s="476">
        <v>0</v>
      </c>
      <c r="P31" s="476">
        <v>0</v>
      </c>
      <c r="Q31" s="495">
        <v>0</v>
      </c>
      <c r="R31" s="476">
        <v>1</v>
      </c>
      <c r="S31" s="476">
        <v>0</v>
      </c>
      <c r="T31" s="476">
        <v>1</v>
      </c>
    </row>
    <row r="32" spans="1:20" ht="21" customHeight="1" x14ac:dyDescent="0.2">
      <c r="A32" s="701">
        <v>23</v>
      </c>
      <c r="B32" s="749" t="s">
        <v>1374</v>
      </c>
      <c r="C32" s="476">
        <v>0</v>
      </c>
      <c r="D32" s="495">
        <v>0</v>
      </c>
      <c r="E32" s="495">
        <v>0</v>
      </c>
      <c r="F32" s="495">
        <v>1</v>
      </c>
      <c r="G32" s="495">
        <v>1</v>
      </c>
      <c r="H32" s="495">
        <v>2</v>
      </c>
      <c r="I32" s="476">
        <v>1</v>
      </c>
      <c r="J32" s="476">
        <v>1</v>
      </c>
      <c r="K32" s="476">
        <v>2</v>
      </c>
      <c r="L32" s="476">
        <v>0</v>
      </c>
      <c r="M32" s="476">
        <v>1</v>
      </c>
      <c r="N32" s="495">
        <v>1</v>
      </c>
      <c r="O32" s="476">
        <v>0</v>
      </c>
      <c r="P32" s="476">
        <v>0</v>
      </c>
      <c r="Q32" s="495">
        <v>0</v>
      </c>
      <c r="R32" s="476">
        <v>0</v>
      </c>
      <c r="S32" s="476">
        <v>1</v>
      </c>
      <c r="T32" s="476">
        <v>1</v>
      </c>
    </row>
    <row r="33" spans="1:30" ht="21" customHeight="1" x14ac:dyDescent="0.2">
      <c r="A33" s="701">
        <v>24</v>
      </c>
      <c r="B33" s="749" t="s">
        <v>1375</v>
      </c>
      <c r="C33" s="476">
        <v>0</v>
      </c>
      <c r="D33" s="495">
        <v>0</v>
      </c>
      <c r="E33" s="495">
        <v>0</v>
      </c>
      <c r="F33" s="495">
        <v>1</v>
      </c>
      <c r="G33" s="495">
        <v>0</v>
      </c>
      <c r="H33" s="495">
        <v>1</v>
      </c>
      <c r="I33" s="476">
        <v>1</v>
      </c>
      <c r="J33" s="476">
        <v>0</v>
      </c>
      <c r="K33" s="476">
        <v>1</v>
      </c>
      <c r="L33" s="476">
        <v>0</v>
      </c>
      <c r="M33" s="476">
        <v>1</v>
      </c>
      <c r="N33" s="495">
        <v>1</v>
      </c>
      <c r="O33" s="476">
        <v>0</v>
      </c>
      <c r="P33" s="476">
        <v>0</v>
      </c>
      <c r="Q33" s="495">
        <v>0</v>
      </c>
      <c r="R33" s="476">
        <v>0</v>
      </c>
      <c r="S33" s="476">
        <v>1</v>
      </c>
      <c r="T33" s="476">
        <v>1</v>
      </c>
    </row>
    <row r="34" spans="1:30" ht="21" customHeight="1" x14ac:dyDescent="0.2">
      <c r="A34" s="701">
        <v>25</v>
      </c>
      <c r="B34" s="749" t="s">
        <v>1376</v>
      </c>
      <c r="C34" s="476">
        <v>0</v>
      </c>
      <c r="D34" s="495">
        <v>0</v>
      </c>
      <c r="E34" s="495">
        <v>0</v>
      </c>
      <c r="F34" s="495">
        <v>1</v>
      </c>
      <c r="G34" s="495">
        <v>1</v>
      </c>
      <c r="H34" s="495">
        <v>2</v>
      </c>
      <c r="I34" s="476">
        <v>1</v>
      </c>
      <c r="J34" s="476">
        <v>1</v>
      </c>
      <c r="K34" s="476">
        <v>2</v>
      </c>
      <c r="L34" s="476">
        <v>0</v>
      </c>
      <c r="M34" s="476">
        <v>0</v>
      </c>
      <c r="N34" s="495">
        <v>0</v>
      </c>
      <c r="O34" s="476">
        <v>0</v>
      </c>
      <c r="P34" s="476">
        <v>0</v>
      </c>
      <c r="Q34" s="495">
        <v>0</v>
      </c>
      <c r="R34" s="476">
        <v>0</v>
      </c>
      <c r="S34" s="476">
        <v>0</v>
      </c>
      <c r="T34" s="476">
        <v>0</v>
      </c>
    </row>
    <row r="35" spans="1:30" ht="21" customHeight="1" x14ac:dyDescent="0.2">
      <c r="A35" s="701">
        <v>26</v>
      </c>
      <c r="B35" s="749" t="s">
        <v>1377</v>
      </c>
      <c r="C35" s="476">
        <v>0</v>
      </c>
      <c r="D35" s="495">
        <v>0</v>
      </c>
      <c r="E35" s="495">
        <v>0</v>
      </c>
      <c r="F35" s="495">
        <v>1</v>
      </c>
      <c r="G35" s="495">
        <v>1</v>
      </c>
      <c r="H35" s="495">
        <v>2</v>
      </c>
      <c r="I35" s="476">
        <v>1</v>
      </c>
      <c r="J35" s="476">
        <v>1</v>
      </c>
      <c r="K35" s="476">
        <v>2</v>
      </c>
      <c r="L35" s="476">
        <v>0</v>
      </c>
      <c r="M35" s="476">
        <v>1</v>
      </c>
      <c r="N35" s="495">
        <v>1</v>
      </c>
      <c r="O35" s="476">
        <v>0</v>
      </c>
      <c r="P35" s="476">
        <v>0</v>
      </c>
      <c r="Q35" s="495">
        <v>0</v>
      </c>
      <c r="R35" s="476">
        <v>0</v>
      </c>
      <c r="S35" s="476">
        <v>1</v>
      </c>
      <c r="T35" s="476">
        <v>1</v>
      </c>
    </row>
    <row r="36" spans="1:30" ht="21" customHeight="1" x14ac:dyDescent="0.2">
      <c r="A36" s="750">
        <v>27</v>
      </c>
      <c r="B36" s="749" t="s">
        <v>1378</v>
      </c>
      <c r="C36" s="498">
        <v>0</v>
      </c>
      <c r="D36" s="495">
        <v>0</v>
      </c>
      <c r="E36" s="495">
        <v>0</v>
      </c>
      <c r="F36" s="495">
        <v>1</v>
      </c>
      <c r="G36" s="495">
        <v>1</v>
      </c>
      <c r="H36" s="495">
        <v>2</v>
      </c>
      <c r="I36" s="476">
        <v>1</v>
      </c>
      <c r="J36" s="476">
        <v>1</v>
      </c>
      <c r="K36" s="476">
        <v>2</v>
      </c>
      <c r="L36" s="476">
        <v>0</v>
      </c>
      <c r="M36" s="476">
        <v>1</v>
      </c>
      <c r="N36" s="495">
        <v>1</v>
      </c>
      <c r="O36" s="476">
        <v>0</v>
      </c>
      <c r="P36" s="476">
        <v>0</v>
      </c>
      <c r="Q36" s="495">
        <v>0</v>
      </c>
      <c r="R36" s="476">
        <v>0</v>
      </c>
      <c r="S36" s="476">
        <v>1</v>
      </c>
      <c r="T36" s="476">
        <v>1</v>
      </c>
    </row>
    <row r="37" spans="1:30" s="539" customFormat="1" ht="19.5" customHeight="1" x14ac:dyDescent="0.2">
      <c r="A37" s="751" t="s">
        <v>1161</v>
      </c>
      <c r="B37" s="537"/>
      <c r="C37" s="538">
        <f t="shared" ref="C37:T37" si="0">SUM(C10:C36)</f>
        <v>0</v>
      </c>
      <c r="D37" s="383">
        <f t="shared" si="0"/>
        <v>0</v>
      </c>
      <c r="E37" s="383">
        <f t="shared" si="0"/>
        <v>0</v>
      </c>
      <c r="F37" s="383">
        <f t="shared" si="0"/>
        <v>19</v>
      </c>
      <c r="G37" s="383">
        <f t="shared" si="0"/>
        <v>29</v>
      </c>
      <c r="H37" s="383">
        <f t="shared" si="0"/>
        <v>50</v>
      </c>
      <c r="I37" s="383">
        <f t="shared" si="0"/>
        <v>19</v>
      </c>
      <c r="J37" s="383">
        <f t="shared" si="0"/>
        <v>31</v>
      </c>
      <c r="K37" s="383">
        <f t="shared" si="0"/>
        <v>50</v>
      </c>
      <c r="L37" s="383">
        <f t="shared" si="0"/>
        <v>6</v>
      </c>
      <c r="M37" s="383">
        <f t="shared" si="0"/>
        <v>15</v>
      </c>
      <c r="N37" s="383">
        <f t="shared" si="0"/>
        <v>21</v>
      </c>
      <c r="O37" s="383">
        <f t="shared" si="0"/>
        <v>0</v>
      </c>
      <c r="P37" s="383">
        <f t="shared" si="0"/>
        <v>0</v>
      </c>
      <c r="Q37" s="383">
        <f t="shared" si="0"/>
        <v>0</v>
      </c>
      <c r="R37" s="383">
        <f t="shared" si="0"/>
        <v>6</v>
      </c>
      <c r="S37" s="383">
        <f t="shared" si="0"/>
        <v>15</v>
      </c>
      <c r="T37" s="752">
        <f t="shared" si="0"/>
        <v>21</v>
      </c>
      <c r="U37" s="388"/>
      <c r="V37" s="388"/>
      <c r="W37" s="388"/>
      <c r="X37" s="388"/>
      <c r="Y37" s="388"/>
      <c r="Z37" s="388"/>
      <c r="AA37" s="388"/>
      <c r="AB37" s="388"/>
      <c r="AC37" s="388"/>
      <c r="AD37" s="388"/>
    </row>
    <row r="38" spans="1:30" ht="26.25" customHeight="1" x14ac:dyDescent="0.2">
      <c r="A38" s="742">
        <v>1</v>
      </c>
      <c r="B38" s="540" t="s">
        <v>1143</v>
      </c>
      <c r="C38" s="495">
        <v>2</v>
      </c>
      <c r="D38" s="495">
        <v>2</v>
      </c>
      <c r="E38" s="495">
        <v>4</v>
      </c>
      <c r="F38" s="476">
        <v>5</v>
      </c>
      <c r="G38" s="476">
        <v>1</v>
      </c>
      <c r="H38" s="495">
        <v>6</v>
      </c>
      <c r="I38" s="476">
        <v>7</v>
      </c>
      <c r="J38" s="476">
        <v>3</v>
      </c>
      <c r="K38" s="476">
        <v>10</v>
      </c>
      <c r="L38" s="476">
        <v>2</v>
      </c>
      <c r="M38" s="476">
        <v>0</v>
      </c>
      <c r="N38" s="495">
        <v>2</v>
      </c>
      <c r="O38" s="476">
        <v>0</v>
      </c>
      <c r="P38" s="476">
        <v>0</v>
      </c>
      <c r="Q38" s="495">
        <v>0</v>
      </c>
      <c r="R38" s="476">
        <v>2</v>
      </c>
      <c r="S38" s="476">
        <v>0</v>
      </c>
      <c r="T38" s="476">
        <v>2</v>
      </c>
    </row>
    <row r="39" spans="1:30" ht="26.25" customHeight="1" x14ac:dyDescent="0.2">
      <c r="A39" s="742">
        <v>2</v>
      </c>
      <c r="B39" s="536" t="s">
        <v>1149</v>
      </c>
      <c r="C39" s="495">
        <v>9</v>
      </c>
      <c r="D39" s="495">
        <v>3</v>
      </c>
      <c r="E39" s="495">
        <v>12</v>
      </c>
      <c r="F39" s="476">
        <v>5</v>
      </c>
      <c r="G39" s="476">
        <v>4</v>
      </c>
      <c r="H39" s="495">
        <v>9</v>
      </c>
      <c r="I39" s="476">
        <v>14</v>
      </c>
      <c r="J39" s="476">
        <v>7</v>
      </c>
      <c r="K39" s="476">
        <v>21</v>
      </c>
      <c r="L39" s="476">
        <v>0</v>
      </c>
      <c r="M39" s="476">
        <v>1</v>
      </c>
      <c r="N39" s="495">
        <v>1</v>
      </c>
      <c r="O39" s="476">
        <v>0</v>
      </c>
      <c r="P39" s="476">
        <v>0</v>
      </c>
      <c r="Q39" s="495">
        <v>0</v>
      </c>
      <c r="R39" s="476">
        <v>0</v>
      </c>
      <c r="S39" s="476">
        <v>1</v>
      </c>
      <c r="T39" s="476">
        <v>1</v>
      </c>
    </row>
    <row r="40" spans="1:30" ht="26.25" customHeight="1" x14ac:dyDescent="0.2">
      <c r="A40" s="742">
        <v>3</v>
      </c>
      <c r="B40" s="536" t="s">
        <v>1162</v>
      </c>
      <c r="C40" s="495">
        <v>27</v>
      </c>
      <c r="D40" s="495">
        <v>10</v>
      </c>
      <c r="E40" s="495">
        <v>37</v>
      </c>
      <c r="F40" s="476">
        <v>13</v>
      </c>
      <c r="G40" s="476">
        <v>13</v>
      </c>
      <c r="H40" s="495">
        <v>26</v>
      </c>
      <c r="I40" s="476">
        <v>40</v>
      </c>
      <c r="J40" s="476">
        <v>23</v>
      </c>
      <c r="K40" s="476">
        <v>63</v>
      </c>
      <c r="L40" s="476">
        <v>0</v>
      </c>
      <c r="M40" s="476">
        <v>1</v>
      </c>
      <c r="N40" s="495">
        <v>1</v>
      </c>
      <c r="O40" s="476">
        <v>0</v>
      </c>
      <c r="P40" s="476">
        <v>1</v>
      </c>
      <c r="Q40" s="495">
        <v>1</v>
      </c>
      <c r="R40" s="476">
        <v>0</v>
      </c>
      <c r="S40" s="476">
        <v>2</v>
      </c>
      <c r="T40" s="476">
        <v>2</v>
      </c>
    </row>
    <row r="41" spans="1:30" ht="26.25" customHeight="1" x14ac:dyDescent="0.2">
      <c r="A41" s="742">
        <v>4</v>
      </c>
      <c r="B41" s="536" t="s">
        <v>1163</v>
      </c>
      <c r="C41" s="495">
        <v>16</v>
      </c>
      <c r="D41" s="495">
        <v>5</v>
      </c>
      <c r="E41" s="495">
        <v>21</v>
      </c>
      <c r="F41" s="476">
        <v>9</v>
      </c>
      <c r="G41" s="476">
        <v>2</v>
      </c>
      <c r="H41" s="495">
        <v>11</v>
      </c>
      <c r="I41" s="476">
        <v>25</v>
      </c>
      <c r="J41" s="476">
        <v>7</v>
      </c>
      <c r="K41" s="476">
        <v>32</v>
      </c>
      <c r="L41" s="476">
        <v>0</v>
      </c>
      <c r="M41" s="476">
        <v>0</v>
      </c>
      <c r="N41" s="495">
        <v>0</v>
      </c>
      <c r="O41" s="476">
        <v>1</v>
      </c>
      <c r="P41" s="476">
        <v>0</v>
      </c>
      <c r="Q41" s="495">
        <v>1</v>
      </c>
      <c r="R41" s="476">
        <v>1</v>
      </c>
      <c r="S41" s="476">
        <v>0</v>
      </c>
      <c r="T41" s="476">
        <v>1</v>
      </c>
    </row>
    <row r="42" spans="1:30" ht="26.25" customHeight="1" x14ac:dyDescent="0.2">
      <c r="A42" s="742">
        <v>5</v>
      </c>
      <c r="B42" s="536" t="s">
        <v>1164</v>
      </c>
      <c r="C42" s="495">
        <v>13</v>
      </c>
      <c r="D42" s="495">
        <v>5</v>
      </c>
      <c r="E42" s="495">
        <v>18</v>
      </c>
      <c r="F42" s="476">
        <v>6</v>
      </c>
      <c r="G42" s="476">
        <v>9</v>
      </c>
      <c r="H42" s="495">
        <v>15</v>
      </c>
      <c r="I42" s="476">
        <v>19</v>
      </c>
      <c r="J42" s="476">
        <v>14</v>
      </c>
      <c r="K42" s="476">
        <v>33</v>
      </c>
      <c r="L42" s="476">
        <v>0</v>
      </c>
      <c r="M42" s="476">
        <v>0</v>
      </c>
      <c r="N42" s="495">
        <v>0</v>
      </c>
      <c r="O42" s="476">
        <v>0</v>
      </c>
      <c r="P42" s="476">
        <v>1</v>
      </c>
      <c r="Q42" s="495">
        <v>1</v>
      </c>
      <c r="R42" s="476">
        <v>0</v>
      </c>
      <c r="S42" s="476">
        <v>1</v>
      </c>
      <c r="T42" s="476">
        <v>1</v>
      </c>
    </row>
    <row r="43" spans="1:30" ht="26.25" customHeight="1" x14ac:dyDescent="0.2">
      <c r="A43" s="742">
        <v>6</v>
      </c>
      <c r="B43" s="536" t="s">
        <v>1148</v>
      </c>
      <c r="C43" s="495">
        <v>6</v>
      </c>
      <c r="D43" s="495">
        <v>6</v>
      </c>
      <c r="E43" s="495">
        <v>12</v>
      </c>
      <c r="F43" s="476">
        <v>4</v>
      </c>
      <c r="G43" s="476">
        <v>1</v>
      </c>
      <c r="H43" s="495">
        <v>5</v>
      </c>
      <c r="I43" s="476">
        <v>10</v>
      </c>
      <c r="J43" s="476">
        <v>7</v>
      </c>
      <c r="K43" s="476">
        <v>17</v>
      </c>
      <c r="L43" s="476">
        <v>0</v>
      </c>
      <c r="M43" s="476">
        <v>1</v>
      </c>
      <c r="N43" s="495">
        <v>1</v>
      </c>
      <c r="O43" s="476">
        <v>0</v>
      </c>
      <c r="P43" s="476">
        <v>0</v>
      </c>
      <c r="Q43" s="495">
        <v>0</v>
      </c>
      <c r="R43" s="476">
        <v>0</v>
      </c>
      <c r="S43" s="476">
        <v>1</v>
      </c>
      <c r="T43" s="476">
        <v>1</v>
      </c>
    </row>
    <row r="44" spans="1:30" ht="26.25" customHeight="1" x14ac:dyDescent="0.2">
      <c r="A44" s="742">
        <v>7</v>
      </c>
      <c r="B44" s="536" t="s">
        <v>1165</v>
      </c>
      <c r="C44" s="495">
        <v>17</v>
      </c>
      <c r="D44" s="495">
        <v>6</v>
      </c>
      <c r="E44" s="495">
        <v>23</v>
      </c>
      <c r="F44" s="476">
        <v>3</v>
      </c>
      <c r="G44" s="476">
        <v>7</v>
      </c>
      <c r="H44" s="495">
        <v>10</v>
      </c>
      <c r="I44" s="476">
        <v>20</v>
      </c>
      <c r="J44" s="476">
        <v>13</v>
      </c>
      <c r="K44" s="476">
        <v>33</v>
      </c>
      <c r="L44" s="476">
        <v>0</v>
      </c>
      <c r="M44" s="476">
        <v>1</v>
      </c>
      <c r="N44" s="495">
        <v>1</v>
      </c>
      <c r="O44" s="476">
        <v>0</v>
      </c>
      <c r="P44" s="476">
        <v>1</v>
      </c>
      <c r="Q44" s="495">
        <v>1</v>
      </c>
      <c r="R44" s="476">
        <v>0</v>
      </c>
      <c r="S44" s="476">
        <v>2</v>
      </c>
      <c r="T44" s="476">
        <v>2</v>
      </c>
    </row>
    <row r="45" spans="1:30" ht="26.25" customHeight="1" x14ac:dyDescent="0.2">
      <c r="A45" s="742">
        <v>8</v>
      </c>
      <c r="B45" s="536" t="s">
        <v>1145</v>
      </c>
      <c r="C45" s="495">
        <v>5</v>
      </c>
      <c r="D45" s="495">
        <v>0</v>
      </c>
      <c r="E45" s="495">
        <v>5</v>
      </c>
      <c r="F45" s="476">
        <v>6</v>
      </c>
      <c r="G45" s="476">
        <v>2</v>
      </c>
      <c r="H45" s="495">
        <v>8</v>
      </c>
      <c r="I45" s="476">
        <v>11</v>
      </c>
      <c r="J45" s="476">
        <v>2</v>
      </c>
      <c r="K45" s="476">
        <v>13</v>
      </c>
      <c r="L45" s="476">
        <v>0</v>
      </c>
      <c r="M45" s="476">
        <v>0</v>
      </c>
      <c r="N45" s="495">
        <v>0</v>
      </c>
      <c r="O45" s="476">
        <v>0</v>
      </c>
      <c r="P45" s="476">
        <v>0</v>
      </c>
      <c r="Q45" s="495">
        <v>0</v>
      </c>
      <c r="R45" s="476">
        <v>0</v>
      </c>
      <c r="S45" s="476">
        <v>0</v>
      </c>
      <c r="T45" s="476">
        <v>0</v>
      </c>
    </row>
    <row r="46" spans="1:30" ht="26.25" customHeight="1" x14ac:dyDescent="0.2">
      <c r="A46" s="742">
        <v>9</v>
      </c>
      <c r="B46" s="536" t="s">
        <v>1166</v>
      </c>
      <c r="C46" s="495">
        <v>22</v>
      </c>
      <c r="D46" s="495">
        <v>11</v>
      </c>
      <c r="E46" s="495">
        <v>33</v>
      </c>
      <c r="F46" s="476">
        <v>12</v>
      </c>
      <c r="G46" s="476">
        <v>13</v>
      </c>
      <c r="H46" s="495">
        <v>25</v>
      </c>
      <c r="I46" s="476">
        <v>34</v>
      </c>
      <c r="J46" s="476">
        <v>24</v>
      </c>
      <c r="K46" s="476">
        <v>58</v>
      </c>
      <c r="L46" s="476">
        <v>1</v>
      </c>
      <c r="M46" s="476">
        <v>1</v>
      </c>
      <c r="N46" s="495">
        <v>2</v>
      </c>
      <c r="O46" s="476">
        <v>2</v>
      </c>
      <c r="P46" s="476">
        <v>1</v>
      </c>
      <c r="Q46" s="495">
        <v>3</v>
      </c>
      <c r="R46" s="476">
        <v>3</v>
      </c>
      <c r="S46" s="476">
        <v>2</v>
      </c>
      <c r="T46" s="476">
        <v>5</v>
      </c>
    </row>
    <row r="47" spans="1:30" ht="26.25" customHeight="1" x14ac:dyDescent="0.2">
      <c r="A47" s="742">
        <v>10</v>
      </c>
      <c r="B47" s="536" t="s">
        <v>1167</v>
      </c>
      <c r="C47" s="495">
        <v>18</v>
      </c>
      <c r="D47" s="495">
        <v>6</v>
      </c>
      <c r="E47" s="495">
        <v>24</v>
      </c>
      <c r="F47" s="476">
        <v>7</v>
      </c>
      <c r="G47" s="476">
        <v>4</v>
      </c>
      <c r="H47" s="495">
        <v>11</v>
      </c>
      <c r="I47" s="476">
        <v>25</v>
      </c>
      <c r="J47" s="476">
        <v>10</v>
      </c>
      <c r="K47" s="476">
        <v>35</v>
      </c>
      <c r="L47" s="476">
        <v>1</v>
      </c>
      <c r="M47" s="476">
        <v>1</v>
      </c>
      <c r="N47" s="495">
        <v>2</v>
      </c>
      <c r="O47" s="476">
        <v>2</v>
      </c>
      <c r="P47" s="476">
        <v>0</v>
      </c>
      <c r="Q47" s="495">
        <v>2</v>
      </c>
      <c r="R47" s="476">
        <v>3</v>
      </c>
      <c r="S47" s="476">
        <v>1</v>
      </c>
      <c r="T47" s="476">
        <v>4</v>
      </c>
    </row>
    <row r="48" spans="1:30" ht="26.25" customHeight="1" x14ac:dyDescent="0.2">
      <c r="A48" s="742">
        <v>11</v>
      </c>
      <c r="B48" s="541" t="s">
        <v>1142</v>
      </c>
      <c r="C48" s="495">
        <v>12</v>
      </c>
      <c r="D48" s="495">
        <v>3</v>
      </c>
      <c r="E48" s="495">
        <v>15</v>
      </c>
      <c r="F48" s="476">
        <v>4</v>
      </c>
      <c r="G48" s="476">
        <v>3</v>
      </c>
      <c r="H48" s="495">
        <v>7</v>
      </c>
      <c r="I48" s="476">
        <v>16</v>
      </c>
      <c r="J48" s="476">
        <v>6</v>
      </c>
      <c r="K48" s="476">
        <v>22</v>
      </c>
      <c r="L48" s="476">
        <v>0</v>
      </c>
      <c r="M48" s="476">
        <v>1</v>
      </c>
      <c r="N48" s="495">
        <v>1</v>
      </c>
      <c r="O48" s="476">
        <v>1</v>
      </c>
      <c r="P48" s="476">
        <v>0</v>
      </c>
      <c r="Q48" s="495">
        <v>1</v>
      </c>
      <c r="R48" s="476">
        <v>1</v>
      </c>
      <c r="S48" s="476">
        <v>1</v>
      </c>
      <c r="T48" s="476">
        <v>2</v>
      </c>
    </row>
    <row r="49" spans="1:30" s="539" customFormat="1" ht="18.75" customHeight="1" x14ac:dyDescent="0.2">
      <c r="A49" s="753" t="s">
        <v>1168</v>
      </c>
      <c r="B49" s="537"/>
      <c r="C49" s="543">
        <f>SUM(C38:C48)</f>
        <v>147</v>
      </c>
      <c r="D49" s="544">
        <f>SUM(D38:D48)</f>
        <v>57</v>
      </c>
      <c r="E49" s="544">
        <f>SUM(E38:E48)</f>
        <v>204</v>
      </c>
      <c r="F49" s="544">
        <f>SUM(F38:F48)</f>
        <v>74</v>
      </c>
      <c r="G49" s="544">
        <f>SUM(G38:G48)</f>
        <v>59</v>
      </c>
      <c r="H49" s="544">
        <f>SUM(F49:G49)</f>
        <v>133</v>
      </c>
      <c r="I49" s="544">
        <f>SUM(I38:I48)</f>
        <v>221</v>
      </c>
      <c r="J49" s="544">
        <f>SUM(J38:J48)</f>
        <v>116</v>
      </c>
      <c r="K49" s="544">
        <f>SUM(I49:J49)</f>
        <v>337</v>
      </c>
      <c r="L49" s="544">
        <f>SUM(L38:L48)</f>
        <v>4</v>
      </c>
      <c r="M49" s="544">
        <f>SUM(M38:M48)</f>
        <v>7</v>
      </c>
      <c r="N49" s="544">
        <f>SUM(L49:M49)</f>
        <v>11</v>
      </c>
      <c r="O49" s="544">
        <f>SUM(O38:O48)</f>
        <v>6</v>
      </c>
      <c r="P49" s="544">
        <f>SUM(P38:P48)</f>
        <v>4</v>
      </c>
      <c r="Q49" s="544">
        <f>SUM(O49:P49)</f>
        <v>10</v>
      </c>
      <c r="R49" s="544">
        <f>SUM(R38:R48)</f>
        <v>10</v>
      </c>
      <c r="S49" s="544">
        <f>SUM(S38:S48)</f>
        <v>11</v>
      </c>
      <c r="T49" s="754">
        <f>SUM(R49:S49)</f>
        <v>21</v>
      </c>
      <c r="U49" s="388"/>
      <c r="V49" s="388"/>
      <c r="W49" s="388"/>
      <c r="X49" s="388"/>
      <c r="Y49" s="388"/>
      <c r="Z49" s="388"/>
      <c r="AA49" s="388"/>
      <c r="AB49" s="388"/>
      <c r="AC49" s="388"/>
      <c r="AD49" s="388"/>
    </row>
    <row r="50" spans="1:30" ht="30.75" customHeight="1" x14ac:dyDescent="0.2">
      <c r="A50" s="755">
        <v>1</v>
      </c>
      <c r="B50" s="679" t="s">
        <v>1173</v>
      </c>
      <c r="C50" s="496">
        <v>0</v>
      </c>
      <c r="D50" s="495">
        <v>0</v>
      </c>
      <c r="E50" s="495">
        <v>0</v>
      </c>
      <c r="F50" s="476">
        <v>3</v>
      </c>
      <c r="G50" s="476">
        <v>0</v>
      </c>
      <c r="H50" s="495">
        <v>3</v>
      </c>
      <c r="I50" s="476">
        <v>3</v>
      </c>
      <c r="J50" s="476">
        <v>0</v>
      </c>
      <c r="K50" s="476">
        <v>3</v>
      </c>
      <c r="L50" s="476">
        <v>0</v>
      </c>
      <c r="M50" s="476">
        <v>1</v>
      </c>
      <c r="N50" s="495">
        <v>1</v>
      </c>
      <c r="O50" s="476">
        <v>0</v>
      </c>
      <c r="P50" s="476">
        <v>0</v>
      </c>
      <c r="Q50" s="495">
        <v>0</v>
      </c>
      <c r="R50" s="476">
        <v>0</v>
      </c>
      <c r="S50" s="476">
        <v>1</v>
      </c>
      <c r="T50" s="476">
        <v>1</v>
      </c>
    </row>
    <row r="51" spans="1:30" ht="30.75" customHeight="1" x14ac:dyDescent="0.2">
      <c r="A51" s="756">
        <v>2</v>
      </c>
      <c r="B51" s="515" t="s">
        <v>1229</v>
      </c>
      <c r="C51" s="476">
        <v>0</v>
      </c>
      <c r="D51" s="495">
        <v>0</v>
      </c>
      <c r="E51" s="495">
        <v>0</v>
      </c>
      <c r="F51" s="476">
        <v>0</v>
      </c>
      <c r="G51" s="476">
        <v>1</v>
      </c>
      <c r="H51" s="495">
        <v>1</v>
      </c>
      <c r="I51" s="476">
        <v>0</v>
      </c>
      <c r="J51" s="476">
        <v>1</v>
      </c>
      <c r="K51" s="476">
        <v>1</v>
      </c>
      <c r="L51" s="476">
        <v>0</v>
      </c>
      <c r="M51" s="476">
        <v>0</v>
      </c>
      <c r="N51" s="495">
        <v>0</v>
      </c>
      <c r="O51" s="476">
        <v>0</v>
      </c>
      <c r="P51" s="476">
        <v>0</v>
      </c>
      <c r="Q51" s="495">
        <v>0</v>
      </c>
      <c r="R51" s="476">
        <v>0</v>
      </c>
      <c r="S51" s="476">
        <v>0</v>
      </c>
      <c r="T51" s="476">
        <v>0</v>
      </c>
    </row>
    <row r="52" spans="1:30" ht="30.75" customHeight="1" x14ac:dyDescent="0.2">
      <c r="A52" s="756">
        <v>3</v>
      </c>
      <c r="B52" s="515" t="s">
        <v>1263</v>
      </c>
      <c r="C52" s="476">
        <v>0</v>
      </c>
      <c r="D52" s="495">
        <v>0</v>
      </c>
      <c r="E52" s="495">
        <v>0</v>
      </c>
      <c r="F52" s="476">
        <v>1</v>
      </c>
      <c r="G52" s="476">
        <v>2</v>
      </c>
      <c r="H52" s="495">
        <v>3</v>
      </c>
      <c r="I52" s="476">
        <v>1</v>
      </c>
      <c r="J52" s="476">
        <v>2</v>
      </c>
      <c r="K52" s="476">
        <v>3</v>
      </c>
      <c r="L52" s="476">
        <v>0</v>
      </c>
      <c r="M52" s="476">
        <v>0</v>
      </c>
      <c r="N52" s="495">
        <v>0</v>
      </c>
      <c r="O52" s="476">
        <v>0</v>
      </c>
      <c r="P52" s="476">
        <v>0</v>
      </c>
      <c r="Q52" s="495">
        <v>0</v>
      </c>
      <c r="R52" s="476">
        <v>0</v>
      </c>
      <c r="S52" s="476">
        <v>0</v>
      </c>
      <c r="T52" s="476">
        <v>0</v>
      </c>
    </row>
    <row r="53" spans="1:30" ht="30.75" customHeight="1" x14ac:dyDescent="0.2">
      <c r="A53" s="756">
        <v>4</v>
      </c>
      <c r="B53" s="515" t="s">
        <v>1230</v>
      </c>
      <c r="C53" s="476">
        <v>0</v>
      </c>
      <c r="D53" s="495">
        <v>0</v>
      </c>
      <c r="E53" s="495">
        <v>0</v>
      </c>
      <c r="F53" s="476">
        <v>2</v>
      </c>
      <c r="G53" s="476">
        <v>3</v>
      </c>
      <c r="H53" s="495">
        <v>5</v>
      </c>
      <c r="I53" s="476">
        <v>2</v>
      </c>
      <c r="J53" s="476">
        <v>3</v>
      </c>
      <c r="K53" s="476">
        <v>5</v>
      </c>
      <c r="L53" s="476">
        <v>0</v>
      </c>
      <c r="M53" s="476">
        <v>1</v>
      </c>
      <c r="N53" s="495">
        <v>1</v>
      </c>
      <c r="O53" s="476">
        <v>0</v>
      </c>
      <c r="P53" s="476">
        <v>0</v>
      </c>
      <c r="Q53" s="495">
        <v>0</v>
      </c>
      <c r="R53" s="476">
        <v>0</v>
      </c>
      <c r="S53" s="476">
        <v>1</v>
      </c>
      <c r="T53" s="476">
        <v>1</v>
      </c>
    </row>
    <row r="54" spans="1:30" ht="30.75" customHeight="1" x14ac:dyDescent="0.2">
      <c r="A54" s="756">
        <v>5</v>
      </c>
      <c r="B54" s="515" t="s">
        <v>1231</v>
      </c>
      <c r="C54" s="476">
        <v>0</v>
      </c>
      <c r="D54" s="495">
        <v>0</v>
      </c>
      <c r="E54" s="495">
        <v>0</v>
      </c>
      <c r="F54" s="476">
        <v>0</v>
      </c>
      <c r="G54" s="476">
        <v>3</v>
      </c>
      <c r="H54" s="495">
        <v>3</v>
      </c>
      <c r="I54" s="476">
        <v>0</v>
      </c>
      <c r="J54" s="476">
        <v>3</v>
      </c>
      <c r="K54" s="476">
        <v>3</v>
      </c>
      <c r="L54" s="476">
        <v>0</v>
      </c>
      <c r="M54" s="476">
        <v>1</v>
      </c>
      <c r="N54" s="495">
        <v>1</v>
      </c>
      <c r="O54" s="476">
        <v>0</v>
      </c>
      <c r="P54" s="476">
        <v>0</v>
      </c>
      <c r="Q54" s="495">
        <v>0</v>
      </c>
      <c r="R54" s="476">
        <v>0</v>
      </c>
      <c r="S54" s="476">
        <v>1</v>
      </c>
      <c r="T54" s="476">
        <v>1</v>
      </c>
    </row>
    <row r="55" spans="1:30" ht="30.75" customHeight="1" x14ac:dyDescent="0.2">
      <c r="A55" s="756">
        <v>6</v>
      </c>
      <c r="B55" s="545" t="s">
        <v>1379</v>
      </c>
      <c r="C55" s="476">
        <v>0</v>
      </c>
      <c r="D55" s="495">
        <v>0</v>
      </c>
      <c r="E55" s="495">
        <v>0</v>
      </c>
      <c r="F55" s="476">
        <v>3</v>
      </c>
      <c r="G55" s="476">
        <v>1</v>
      </c>
      <c r="H55" s="495">
        <v>4</v>
      </c>
      <c r="I55" s="476">
        <v>3</v>
      </c>
      <c r="J55" s="476">
        <v>1</v>
      </c>
      <c r="K55" s="476">
        <v>4</v>
      </c>
      <c r="L55" s="476">
        <v>0</v>
      </c>
      <c r="M55" s="476">
        <v>1</v>
      </c>
      <c r="N55" s="495">
        <v>1</v>
      </c>
      <c r="O55" s="476">
        <v>0</v>
      </c>
      <c r="P55" s="476">
        <v>0</v>
      </c>
      <c r="Q55" s="495">
        <v>0</v>
      </c>
      <c r="R55" s="476">
        <v>0</v>
      </c>
      <c r="S55" s="476">
        <v>1</v>
      </c>
      <c r="T55" s="476">
        <v>1</v>
      </c>
    </row>
    <row r="56" spans="1:30" ht="30.75" customHeight="1" x14ac:dyDescent="0.2">
      <c r="A56" s="756">
        <v>7</v>
      </c>
      <c r="B56" s="515" t="s">
        <v>1177</v>
      </c>
      <c r="C56" s="476">
        <v>0</v>
      </c>
      <c r="D56" s="495">
        <v>0</v>
      </c>
      <c r="E56" s="495">
        <v>0</v>
      </c>
      <c r="F56" s="476">
        <v>1</v>
      </c>
      <c r="G56" s="476">
        <v>1</v>
      </c>
      <c r="H56" s="495">
        <v>2</v>
      </c>
      <c r="I56" s="476">
        <v>1</v>
      </c>
      <c r="J56" s="476">
        <v>1</v>
      </c>
      <c r="K56" s="476">
        <v>2</v>
      </c>
      <c r="L56" s="476">
        <v>0</v>
      </c>
      <c r="M56" s="476">
        <v>1</v>
      </c>
      <c r="N56" s="495">
        <v>1</v>
      </c>
      <c r="O56" s="476">
        <v>0</v>
      </c>
      <c r="P56" s="476">
        <v>0</v>
      </c>
      <c r="Q56" s="495">
        <v>0</v>
      </c>
      <c r="R56" s="476">
        <v>0</v>
      </c>
      <c r="S56" s="476">
        <v>1</v>
      </c>
      <c r="T56" s="476">
        <v>1</v>
      </c>
    </row>
    <row r="57" spans="1:30" ht="30.75" customHeight="1" x14ac:dyDescent="0.2">
      <c r="A57" s="756">
        <v>8</v>
      </c>
      <c r="B57" s="515" t="s">
        <v>1178</v>
      </c>
      <c r="C57" s="476">
        <v>0</v>
      </c>
      <c r="D57" s="495">
        <v>0</v>
      </c>
      <c r="E57" s="495">
        <v>0</v>
      </c>
      <c r="F57" s="476">
        <v>0</v>
      </c>
      <c r="G57" s="476">
        <v>2</v>
      </c>
      <c r="H57" s="495">
        <v>2</v>
      </c>
      <c r="I57" s="476">
        <v>0</v>
      </c>
      <c r="J57" s="476">
        <v>2</v>
      </c>
      <c r="K57" s="476">
        <v>2</v>
      </c>
      <c r="L57" s="476">
        <v>0</v>
      </c>
      <c r="M57" s="476">
        <v>1</v>
      </c>
      <c r="N57" s="495">
        <v>1</v>
      </c>
      <c r="O57" s="476">
        <v>0</v>
      </c>
      <c r="P57" s="476">
        <v>0</v>
      </c>
      <c r="Q57" s="495">
        <v>0</v>
      </c>
      <c r="R57" s="476">
        <v>0</v>
      </c>
      <c r="S57" s="476">
        <v>1</v>
      </c>
      <c r="T57" s="476">
        <v>1</v>
      </c>
    </row>
    <row r="58" spans="1:30" ht="30.75" customHeight="1" x14ac:dyDescent="0.2">
      <c r="A58" s="756">
        <v>9</v>
      </c>
      <c r="B58" s="515" t="s">
        <v>1233</v>
      </c>
      <c r="C58" s="476">
        <v>0</v>
      </c>
      <c r="D58" s="495">
        <v>0</v>
      </c>
      <c r="E58" s="495">
        <v>0</v>
      </c>
      <c r="F58" s="476">
        <v>4</v>
      </c>
      <c r="G58" s="476">
        <v>1</v>
      </c>
      <c r="H58" s="495">
        <v>5</v>
      </c>
      <c r="I58" s="476">
        <v>4</v>
      </c>
      <c r="J58" s="476">
        <v>1</v>
      </c>
      <c r="K58" s="476">
        <v>5</v>
      </c>
      <c r="L58" s="476">
        <v>0</v>
      </c>
      <c r="M58" s="476">
        <v>1</v>
      </c>
      <c r="N58" s="495">
        <v>1</v>
      </c>
      <c r="O58" s="476">
        <v>0</v>
      </c>
      <c r="P58" s="476">
        <v>0</v>
      </c>
      <c r="Q58" s="495">
        <v>0</v>
      </c>
      <c r="R58" s="476">
        <v>0</v>
      </c>
      <c r="S58" s="476">
        <v>1</v>
      </c>
      <c r="T58" s="476">
        <v>1</v>
      </c>
    </row>
    <row r="59" spans="1:30" ht="30.75" customHeight="1" x14ac:dyDescent="0.2">
      <c r="A59" s="756">
        <v>10</v>
      </c>
      <c r="B59" s="515" t="s">
        <v>1234</v>
      </c>
      <c r="C59" s="476">
        <v>0</v>
      </c>
      <c r="D59" s="495">
        <v>0</v>
      </c>
      <c r="E59" s="495">
        <v>0</v>
      </c>
      <c r="F59" s="476">
        <v>1</v>
      </c>
      <c r="G59" s="476">
        <v>1</v>
      </c>
      <c r="H59" s="495">
        <v>2</v>
      </c>
      <c r="I59" s="476">
        <v>1</v>
      </c>
      <c r="J59" s="476">
        <v>1</v>
      </c>
      <c r="K59" s="476">
        <v>2</v>
      </c>
      <c r="L59" s="476">
        <v>0</v>
      </c>
      <c r="M59" s="476">
        <v>1</v>
      </c>
      <c r="N59" s="495">
        <v>1</v>
      </c>
      <c r="O59" s="476">
        <v>0</v>
      </c>
      <c r="P59" s="476">
        <v>0</v>
      </c>
      <c r="Q59" s="495">
        <v>0</v>
      </c>
      <c r="R59" s="476">
        <v>0</v>
      </c>
      <c r="S59" s="476">
        <v>1</v>
      </c>
      <c r="T59" s="476">
        <v>1</v>
      </c>
    </row>
    <row r="60" spans="1:30" ht="30.75" customHeight="1" x14ac:dyDescent="0.2">
      <c r="A60" s="756">
        <v>11</v>
      </c>
      <c r="B60" s="515" t="s">
        <v>1235</v>
      </c>
      <c r="C60" s="476">
        <v>0</v>
      </c>
      <c r="D60" s="495">
        <v>0</v>
      </c>
      <c r="E60" s="495">
        <v>0</v>
      </c>
      <c r="F60" s="476">
        <v>1</v>
      </c>
      <c r="G60" s="476">
        <v>2</v>
      </c>
      <c r="H60" s="495">
        <v>3</v>
      </c>
      <c r="I60" s="476">
        <v>1</v>
      </c>
      <c r="J60" s="476">
        <v>2</v>
      </c>
      <c r="K60" s="476">
        <v>3</v>
      </c>
      <c r="L60" s="476">
        <v>0</v>
      </c>
      <c r="M60" s="476">
        <v>2</v>
      </c>
      <c r="N60" s="495">
        <v>2</v>
      </c>
      <c r="O60" s="476">
        <v>0</v>
      </c>
      <c r="P60" s="476">
        <v>0</v>
      </c>
      <c r="Q60" s="495">
        <v>0</v>
      </c>
      <c r="R60" s="476">
        <v>0</v>
      </c>
      <c r="S60" s="476">
        <v>2</v>
      </c>
      <c r="T60" s="476">
        <v>2</v>
      </c>
    </row>
    <row r="61" spans="1:30" ht="30.75" customHeight="1" x14ac:dyDescent="0.2">
      <c r="A61" s="756">
        <v>12</v>
      </c>
      <c r="B61" s="515" t="s">
        <v>1260</v>
      </c>
      <c r="C61" s="476">
        <v>0</v>
      </c>
      <c r="D61" s="495">
        <v>0</v>
      </c>
      <c r="E61" s="495">
        <v>0</v>
      </c>
      <c r="F61" s="476">
        <v>0</v>
      </c>
      <c r="G61" s="476">
        <v>0</v>
      </c>
      <c r="H61" s="495">
        <v>0</v>
      </c>
      <c r="I61" s="476">
        <v>0</v>
      </c>
      <c r="J61" s="476">
        <v>0</v>
      </c>
      <c r="K61" s="476">
        <v>0</v>
      </c>
      <c r="L61" s="476">
        <v>0</v>
      </c>
      <c r="M61" s="476">
        <v>0</v>
      </c>
      <c r="N61" s="495">
        <v>0</v>
      </c>
      <c r="O61" s="476">
        <v>0</v>
      </c>
      <c r="P61" s="476">
        <v>0</v>
      </c>
      <c r="Q61" s="495">
        <v>0</v>
      </c>
      <c r="R61" s="476">
        <v>0</v>
      </c>
      <c r="S61" s="476">
        <v>0</v>
      </c>
      <c r="T61" s="476">
        <v>0</v>
      </c>
    </row>
    <row r="62" spans="1:30" ht="30.75" customHeight="1" x14ac:dyDescent="0.2">
      <c r="A62" s="756">
        <v>13</v>
      </c>
      <c r="B62" s="515" t="s">
        <v>1237</v>
      </c>
      <c r="C62" s="476">
        <v>0</v>
      </c>
      <c r="D62" s="495">
        <v>0</v>
      </c>
      <c r="E62" s="495">
        <v>0</v>
      </c>
      <c r="F62" s="476">
        <v>2</v>
      </c>
      <c r="G62" s="476">
        <v>2</v>
      </c>
      <c r="H62" s="495">
        <v>4</v>
      </c>
      <c r="I62" s="476">
        <v>2</v>
      </c>
      <c r="J62" s="476">
        <v>2</v>
      </c>
      <c r="K62" s="476">
        <v>4</v>
      </c>
      <c r="L62" s="476">
        <v>1</v>
      </c>
      <c r="M62" s="476">
        <v>0</v>
      </c>
      <c r="N62" s="495">
        <v>1</v>
      </c>
      <c r="O62" s="476">
        <v>0</v>
      </c>
      <c r="P62" s="476">
        <v>0</v>
      </c>
      <c r="Q62" s="495">
        <v>0</v>
      </c>
      <c r="R62" s="476">
        <v>1</v>
      </c>
      <c r="S62" s="476">
        <v>0</v>
      </c>
      <c r="T62" s="476">
        <v>1</v>
      </c>
    </row>
    <row r="63" spans="1:30" ht="30.75" customHeight="1" x14ac:dyDescent="0.2">
      <c r="A63" s="756">
        <v>14</v>
      </c>
      <c r="B63" s="515" t="s">
        <v>1182</v>
      </c>
      <c r="C63" s="476">
        <v>0</v>
      </c>
      <c r="D63" s="495">
        <v>0</v>
      </c>
      <c r="E63" s="495">
        <v>0</v>
      </c>
      <c r="F63" s="476">
        <v>2</v>
      </c>
      <c r="G63" s="476">
        <v>0</v>
      </c>
      <c r="H63" s="495">
        <v>2</v>
      </c>
      <c r="I63" s="476">
        <v>2</v>
      </c>
      <c r="J63" s="476">
        <v>0</v>
      </c>
      <c r="K63" s="476">
        <v>2</v>
      </c>
      <c r="L63" s="476">
        <v>0</v>
      </c>
      <c r="M63" s="476">
        <v>1</v>
      </c>
      <c r="N63" s="495">
        <v>1</v>
      </c>
      <c r="O63" s="476">
        <v>0</v>
      </c>
      <c r="P63" s="476">
        <v>0</v>
      </c>
      <c r="Q63" s="495">
        <v>0</v>
      </c>
      <c r="R63" s="476">
        <v>0</v>
      </c>
      <c r="S63" s="476">
        <v>1</v>
      </c>
      <c r="T63" s="476">
        <v>1</v>
      </c>
    </row>
    <row r="64" spans="1:30" ht="30.75" customHeight="1" x14ac:dyDescent="0.2">
      <c r="A64" s="756">
        <v>15</v>
      </c>
      <c r="B64" s="515" t="s">
        <v>1183</v>
      </c>
      <c r="C64" s="476">
        <v>0</v>
      </c>
      <c r="D64" s="495">
        <v>0</v>
      </c>
      <c r="E64" s="495">
        <v>0</v>
      </c>
      <c r="F64" s="476">
        <v>2</v>
      </c>
      <c r="G64" s="476">
        <v>4</v>
      </c>
      <c r="H64" s="495">
        <v>6</v>
      </c>
      <c r="I64" s="476">
        <v>2</v>
      </c>
      <c r="J64" s="476">
        <v>4</v>
      </c>
      <c r="K64" s="476">
        <v>6</v>
      </c>
      <c r="L64" s="476">
        <v>1</v>
      </c>
      <c r="M64" s="476">
        <v>1</v>
      </c>
      <c r="N64" s="495">
        <v>2</v>
      </c>
      <c r="O64" s="476">
        <v>0</v>
      </c>
      <c r="P64" s="476">
        <v>0</v>
      </c>
      <c r="Q64" s="495">
        <v>0</v>
      </c>
      <c r="R64" s="476">
        <v>1</v>
      </c>
      <c r="S64" s="476">
        <v>1</v>
      </c>
      <c r="T64" s="476">
        <v>2</v>
      </c>
    </row>
    <row r="65" spans="1:20" ht="30.75" customHeight="1" x14ac:dyDescent="0.2">
      <c r="A65" s="756">
        <v>16</v>
      </c>
      <c r="B65" s="545" t="s">
        <v>1380</v>
      </c>
      <c r="C65" s="476">
        <v>0</v>
      </c>
      <c r="D65" s="495">
        <v>0</v>
      </c>
      <c r="E65" s="495">
        <v>0</v>
      </c>
      <c r="F65" s="476">
        <v>0</v>
      </c>
      <c r="G65" s="476">
        <v>1</v>
      </c>
      <c r="H65" s="495">
        <v>1</v>
      </c>
      <c r="I65" s="476">
        <v>0</v>
      </c>
      <c r="J65" s="476">
        <v>1</v>
      </c>
      <c r="K65" s="476">
        <v>1</v>
      </c>
      <c r="L65" s="476">
        <v>1</v>
      </c>
      <c r="M65" s="476">
        <v>0</v>
      </c>
      <c r="N65" s="495">
        <v>1</v>
      </c>
      <c r="O65" s="476">
        <v>0</v>
      </c>
      <c r="P65" s="476">
        <v>0</v>
      </c>
      <c r="Q65" s="495">
        <v>0</v>
      </c>
      <c r="R65" s="476">
        <v>1</v>
      </c>
      <c r="S65" s="476">
        <v>0</v>
      </c>
      <c r="T65" s="476">
        <v>1</v>
      </c>
    </row>
    <row r="66" spans="1:20" ht="30.75" customHeight="1" x14ac:dyDescent="0.2">
      <c r="A66" s="756">
        <v>17</v>
      </c>
      <c r="B66" s="515" t="s">
        <v>1381</v>
      </c>
      <c r="C66" s="476">
        <v>0</v>
      </c>
      <c r="D66" s="495">
        <v>0</v>
      </c>
      <c r="E66" s="495">
        <v>0</v>
      </c>
      <c r="F66" s="476">
        <v>2</v>
      </c>
      <c r="G66" s="476">
        <v>1</v>
      </c>
      <c r="H66" s="495">
        <v>3</v>
      </c>
      <c r="I66" s="476">
        <v>2</v>
      </c>
      <c r="J66" s="476">
        <v>1</v>
      </c>
      <c r="K66" s="476">
        <v>3</v>
      </c>
      <c r="L66" s="476">
        <v>0</v>
      </c>
      <c r="M66" s="476">
        <v>0</v>
      </c>
      <c r="N66" s="495">
        <v>0</v>
      </c>
      <c r="O66" s="476">
        <v>0</v>
      </c>
      <c r="P66" s="476">
        <v>0</v>
      </c>
      <c r="Q66" s="495">
        <v>0</v>
      </c>
      <c r="R66" s="476">
        <v>0</v>
      </c>
      <c r="S66" s="476">
        <v>0</v>
      </c>
      <c r="T66" s="476">
        <v>0</v>
      </c>
    </row>
    <row r="67" spans="1:20" ht="30.75" customHeight="1" x14ac:dyDescent="0.2">
      <c r="A67" s="756">
        <v>18</v>
      </c>
      <c r="B67" s="515" t="s">
        <v>1255</v>
      </c>
      <c r="C67" s="476">
        <v>0</v>
      </c>
      <c r="D67" s="495">
        <v>0</v>
      </c>
      <c r="E67" s="495">
        <v>0</v>
      </c>
      <c r="F67" s="476">
        <v>2</v>
      </c>
      <c r="G67" s="476">
        <v>0</v>
      </c>
      <c r="H67" s="495">
        <v>2</v>
      </c>
      <c r="I67" s="476">
        <v>2</v>
      </c>
      <c r="J67" s="476">
        <v>0</v>
      </c>
      <c r="K67" s="476">
        <v>2</v>
      </c>
      <c r="L67" s="476">
        <v>0</v>
      </c>
      <c r="M67" s="476">
        <v>0</v>
      </c>
      <c r="N67" s="495">
        <v>0</v>
      </c>
      <c r="O67" s="476">
        <v>0</v>
      </c>
      <c r="P67" s="476">
        <v>0</v>
      </c>
      <c r="Q67" s="495">
        <v>0</v>
      </c>
      <c r="R67" s="476">
        <v>0</v>
      </c>
      <c r="S67" s="476">
        <v>0</v>
      </c>
      <c r="T67" s="476">
        <v>0</v>
      </c>
    </row>
    <row r="68" spans="1:20" ht="30.75" customHeight="1" x14ac:dyDescent="0.2">
      <c r="A68" s="756">
        <v>19</v>
      </c>
      <c r="B68" s="515" t="s">
        <v>1238</v>
      </c>
      <c r="C68" s="476">
        <v>0</v>
      </c>
      <c r="D68" s="495">
        <v>0</v>
      </c>
      <c r="E68" s="495">
        <v>0</v>
      </c>
      <c r="F68" s="476">
        <v>2</v>
      </c>
      <c r="G68" s="476">
        <v>0</v>
      </c>
      <c r="H68" s="495">
        <v>2</v>
      </c>
      <c r="I68" s="476">
        <v>2</v>
      </c>
      <c r="J68" s="476">
        <v>0</v>
      </c>
      <c r="K68" s="476">
        <v>2</v>
      </c>
      <c r="L68" s="476">
        <v>0</v>
      </c>
      <c r="M68" s="476">
        <v>1</v>
      </c>
      <c r="N68" s="495">
        <v>1</v>
      </c>
      <c r="O68" s="476">
        <v>0</v>
      </c>
      <c r="P68" s="476">
        <v>0</v>
      </c>
      <c r="Q68" s="495">
        <v>0</v>
      </c>
      <c r="R68" s="476">
        <v>0</v>
      </c>
      <c r="S68" s="476">
        <v>1</v>
      </c>
      <c r="T68" s="476">
        <v>1</v>
      </c>
    </row>
    <row r="69" spans="1:20" ht="30.75" customHeight="1" x14ac:dyDescent="0.2">
      <c r="A69" s="756">
        <v>20</v>
      </c>
      <c r="B69" s="515" t="s">
        <v>1382</v>
      </c>
      <c r="C69" s="476">
        <v>0</v>
      </c>
      <c r="D69" s="495">
        <v>0</v>
      </c>
      <c r="E69" s="495">
        <v>0</v>
      </c>
      <c r="F69" s="476">
        <v>1</v>
      </c>
      <c r="G69" s="476">
        <v>2</v>
      </c>
      <c r="H69" s="495">
        <v>3</v>
      </c>
      <c r="I69" s="476">
        <v>1</v>
      </c>
      <c r="J69" s="476">
        <v>2</v>
      </c>
      <c r="K69" s="476">
        <v>3</v>
      </c>
      <c r="L69" s="476">
        <v>0</v>
      </c>
      <c r="M69" s="476">
        <v>1</v>
      </c>
      <c r="N69" s="495">
        <v>1</v>
      </c>
      <c r="O69" s="476">
        <v>0</v>
      </c>
      <c r="P69" s="476">
        <v>0</v>
      </c>
      <c r="Q69" s="495">
        <v>0</v>
      </c>
      <c r="R69" s="476">
        <v>0</v>
      </c>
      <c r="S69" s="476">
        <v>1</v>
      </c>
      <c r="T69" s="476">
        <v>1</v>
      </c>
    </row>
    <row r="70" spans="1:20" ht="30.75" customHeight="1" x14ac:dyDescent="0.2">
      <c r="A70" s="756">
        <v>21</v>
      </c>
      <c r="B70" s="515" t="s">
        <v>1257</v>
      </c>
      <c r="C70" s="476">
        <v>0</v>
      </c>
      <c r="D70" s="495">
        <v>0</v>
      </c>
      <c r="E70" s="495">
        <v>0</v>
      </c>
      <c r="F70" s="476">
        <v>2</v>
      </c>
      <c r="G70" s="476">
        <v>1</v>
      </c>
      <c r="H70" s="495">
        <v>3</v>
      </c>
      <c r="I70" s="476">
        <v>2</v>
      </c>
      <c r="J70" s="476">
        <v>1</v>
      </c>
      <c r="K70" s="476">
        <v>3</v>
      </c>
      <c r="L70" s="476">
        <v>0</v>
      </c>
      <c r="M70" s="476">
        <v>3</v>
      </c>
      <c r="N70" s="495">
        <v>3</v>
      </c>
      <c r="O70" s="476">
        <v>0</v>
      </c>
      <c r="P70" s="476">
        <v>0</v>
      </c>
      <c r="Q70" s="495">
        <v>0</v>
      </c>
      <c r="R70" s="476">
        <v>0</v>
      </c>
      <c r="S70" s="476">
        <v>3</v>
      </c>
      <c r="T70" s="476">
        <v>3</v>
      </c>
    </row>
    <row r="71" spans="1:20" ht="30.75" customHeight="1" x14ac:dyDescent="0.2">
      <c r="A71" s="756">
        <v>22</v>
      </c>
      <c r="B71" s="515" t="s">
        <v>1258</v>
      </c>
      <c r="C71" s="476">
        <v>0</v>
      </c>
      <c r="D71" s="495">
        <v>0</v>
      </c>
      <c r="E71" s="495">
        <v>0</v>
      </c>
      <c r="F71" s="476">
        <v>2</v>
      </c>
      <c r="G71" s="476">
        <v>0</v>
      </c>
      <c r="H71" s="495">
        <v>2</v>
      </c>
      <c r="I71" s="476">
        <v>2</v>
      </c>
      <c r="J71" s="476">
        <v>0</v>
      </c>
      <c r="K71" s="476">
        <v>2</v>
      </c>
      <c r="L71" s="476">
        <v>0</v>
      </c>
      <c r="M71" s="476">
        <v>1</v>
      </c>
      <c r="N71" s="495">
        <v>1</v>
      </c>
      <c r="O71" s="476">
        <v>0</v>
      </c>
      <c r="P71" s="476">
        <v>0</v>
      </c>
      <c r="Q71" s="495">
        <v>0</v>
      </c>
      <c r="R71" s="476">
        <v>0</v>
      </c>
      <c r="S71" s="476">
        <v>1</v>
      </c>
      <c r="T71" s="476">
        <v>1</v>
      </c>
    </row>
    <row r="72" spans="1:20" ht="30.75" customHeight="1" x14ac:dyDescent="0.2">
      <c r="A72" s="756">
        <v>23</v>
      </c>
      <c r="B72" s="515" t="s">
        <v>1184</v>
      </c>
      <c r="C72" s="476">
        <v>0</v>
      </c>
      <c r="D72" s="495">
        <v>0</v>
      </c>
      <c r="E72" s="495">
        <v>0</v>
      </c>
      <c r="F72" s="476">
        <v>1</v>
      </c>
      <c r="G72" s="476">
        <v>1</v>
      </c>
      <c r="H72" s="495">
        <v>2</v>
      </c>
      <c r="I72" s="476">
        <v>1</v>
      </c>
      <c r="J72" s="476">
        <v>1</v>
      </c>
      <c r="K72" s="476">
        <v>2</v>
      </c>
      <c r="L72" s="476">
        <v>1</v>
      </c>
      <c r="M72" s="476">
        <v>0</v>
      </c>
      <c r="N72" s="495">
        <v>1</v>
      </c>
      <c r="O72" s="476">
        <v>0</v>
      </c>
      <c r="P72" s="476">
        <v>0</v>
      </c>
      <c r="Q72" s="495">
        <v>0</v>
      </c>
      <c r="R72" s="476">
        <v>1</v>
      </c>
      <c r="S72" s="476">
        <v>0</v>
      </c>
      <c r="T72" s="476">
        <v>1</v>
      </c>
    </row>
    <row r="73" spans="1:20" ht="30.75" customHeight="1" x14ac:dyDescent="0.2">
      <c r="A73" s="756">
        <v>24</v>
      </c>
      <c r="B73" s="515" t="s">
        <v>1383</v>
      </c>
      <c r="C73" s="476">
        <v>0</v>
      </c>
      <c r="D73" s="495">
        <v>0</v>
      </c>
      <c r="E73" s="495">
        <v>0</v>
      </c>
      <c r="F73" s="476">
        <v>1</v>
      </c>
      <c r="G73" s="476">
        <v>1</v>
      </c>
      <c r="H73" s="495">
        <v>2</v>
      </c>
      <c r="I73" s="476">
        <v>1</v>
      </c>
      <c r="J73" s="476">
        <v>1</v>
      </c>
      <c r="K73" s="476">
        <v>2</v>
      </c>
      <c r="L73" s="476">
        <v>0</v>
      </c>
      <c r="M73" s="476">
        <v>1</v>
      </c>
      <c r="N73" s="495">
        <v>1</v>
      </c>
      <c r="O73" s="476">
        <v>0</v>
      </c>
      <c r="P73" s="476">
        <v>0</v>
      </c>
      <c r="Q73" s="495">
        <v>0</v>
      </c>
      <c r="R73" s="476">
        <v>0</v>
      </c>
      <c r="S73" s="476">
        <v>1</v>
      </c>
      <c r="T73" s="476">
        <v>1</v>
      </c>
    </row>
    <row r="74" spans="1:20" ht="30.75" customHeight="1" x14ac:dyDescent="0.2">
      <c r="A74" s="756">
        <v>25</v>
      </c>
      <c r="B74" s="515" t="s">
        <v>1384</v>
      </c>
      <c r="C74" s="476">
        <v>0</v>
      </c>
      <c r="D74" s="495">
        <v>3</v>
      </c>
      <c r="E74" s="495">
        <v>3</v>
      </c>
      <c r="F74" s="476">
        <v>0</v>
      </c>
      <c r="G74" s="476">
        <v>0</v>
      </c>
      <c r="H74" s="495">
        <v>0</v>
      </c>
      <c r="I74" s="476">
        <v>0</v>
      </c>
      <c r="J74" s="476">
        <v>3</v>
      </c>
      <c r="K74" s="476">
        <v>3</v>
      </c>
      <c r="L74" s="476">
        <v>0</v>
      </c>
      <c r="M74" s="476">
        <v>0</v>
      </c>
      <c r="N74" s="495">
        <v>0</v>
      </c>
      <c r="O74" s="476">
        <v>0</v>
      </c>
      <c r="P74" s="476">
        <v>0</v>
      </c>
      <c r="Q74" s="495">
        <v>0</v>
      </c>
      <c r="R74" s="476">
        <v>0</v>
      </c>
      <c r="S74" s="476">
        <v>0</v>
      </c>
      <c r="T74" s="476">
        <v>0</v>
      </c>
    </row>
    <row r="75" spans="1:20" ht="30.75" customHeight="1" x14ac:dyDescent="0.2">
      <c r="A75" s="756">
        <v>26</v>
      </c>
      <c r="B75" s="515" t="s">
        <v>1185</v>
      </c>
      <c r="C75" s="476">
        <v>0</v>
      </c>
      <c r="D75" s="495">
        <v>1</v>
      </c>
      <c r="E75" s="495">
        <v>1</v>
      </c>
      <c r="F75" s="476">
        <v>0</v>
      </c>
      <c r="G75" s="476">
        <v>1</v>
      </c>
      <c r="H75" s="495">
        <v>1</v>
      </c>
      <c r="I75" s="476">
        <v>0</v>
      </c>
      <c r="J75" s="476">
        <v>2</v>
      </c>
      <c r="K75" s="476">
        <v>2</v>
      </c>
      <c r="L75" s="476">
        <v>0</v>
      </c>
      <c r="M75" s="476">
        <v>0</v>
      </c>
      <c r="N75" s="495">
        <v>0</v>
      </c>
      <c r="O75" s="476">
        <v>0</v>
      </c>
      <c r="P75" s="476">
        <v>0</v>
      </c>
      <c r="Q75" s="495">
        <v>0</v>
      </c>
      <c r="R75" s="476">
        <v>0</v>
      </c>
      <c r="S75" s="476">
        <v>0</v>
      </c>
      <c r="T75" s="476">
        <v>0</v>
      </c>
    </row>
    <row r="76" spans="1:20" ht="30.75" customHeight="1" x14ac:dyDescent="0.2">
      <c r="A76" s="756">
        <v>27</v>
      </c>
      <c r="B76" s="515" t="s">
        <v>1385</v>
      </c>
      <c r="C76" s="476">
        <v>0</v>
      </c>
      <c r="D76" s="495">
        <v>0</v>
      </c>
      <c r="E76" s="495">
        <v>0</v>
      </c>
      <c r="F76" s="476">
        <v>2</v>
      </c>
      <c r="G76" s="476">
        <v>0</v>
      </c>
      <c r="H76" s="495">
        <v>2</v>
      </c>
      <c r="I76" s="476">
        <v>2</v>
      </c>
      <c r="J76" s="476">
        <v>0</v>
      </c>
      <c r="K76" s="476">
        <v>2</v>
      </c>
      <c r="L76" s="476">
        <v>0</v>
      </c>
      <c r="M76" s="476">
        <v>1</v>
      </c>
      <c r="N76" s="495">
        <v>1</v>
      </c>
      <c r="O76" s="476">
        <v>0</v>
      </c>
      <c r="P76" s="476">
        <v>0</v>
      </c>
      <c r="Q76" s="495">
        <v>0</v>
      </c>
      <c r="R76" s="476">
        <v>0</v>
      </c>
      <c r="S76" s="476">
        <v>1</v>
      </c>
      <c r="T76" s="476">
        <v>1</v>
      </c>
    </row>
    <row r="77" spans="1:20" ht="30.75" customHeight="1" x14ac:dyDescent="0.2">
      <c r="A77" s="756">
        <v>28</v>
      </c>
      <c r="B77" s="515" t="s">
        <v>1262</v>
      </c>
      <c r="C77" s="476">
        <v>0</v>
      </c>
      <c r="D77" s="495">
        <v>0</v>
      </c>
      <c r="E77" s="495">
        <v>0</v>
      </c>
      <c r="F77" s="476">
        <v>3</v>
      </c>
      <c r="G77" s="476">
        <v>3</v>
      </c>
      <c r="H77" s="495">
        <v>6</v>
      </c>
      <c r="I77" s="476">
        <v>3</v>
      </c>
      <c r="J77" s="476">
        <v>3</v>
      </c>
      <c r="K77" s="476">
        <v>6</v>
      </c>
      <c r="L77" s="476">
        <v>1</v>
      </c>
      <c r="M77" s="476">
        <v>0</v>
      </c>
      <c r="N77" s="495">
        <v>1</v>
      </c>
      <c r="O77" s="476">
        <v>0</v>
      </c>
      <c r="P77" s="476">
        <v>0</v>
      </c>
      <c r="Q77" s="495">
        <v>0</v>
      </c>
      <c r="R77" s="476">
        <v>1</v>
      </c>
      <c r="S77" s="476">
        <v>0</v>
      </c>
      <c r="T77" s="476">
        <v>1</v>
      </c>
    </row>
    <row r="78" spans="1:20" ht="30.75" customHeight="1" x14ac:dyDescent="0.2">
      <c r="A78" s="756">
        <v>29</v>
      </c>
      <c r="B78" s="545" t="s">
        <v>1186</v>
      </c>
      <c r="C78" s="476">
        <v>0</v>
      </c>
      <c r="D78" s="495">
        <v>0</v>
      </c>
      <c r="E78" s="495">
        <v>0</v>
      </c>
      <c r="F78" s="476">
        <v>1</v>
      </c>
      <c r="G78" s="476">
        <v>0</v>
      </c>
      <c r="H78" s="495">
        <v>1</v>
      </c>
      <c r="I78" s="476">
        <v>1</v>
      </c>
      <c r="J78" s="476">
        <v>0</v>
      </c>
      <c r="K78" s="476">
        <v>1</v>
      </c>
      <c r="L78" s="476">
        <v>0</v>
      </c>
      <c r="M78" s="476">
        <v>0</v>
      </c>
      <c r="N78" s="495">
        <v>0</v>
      </c>
      <c r="O78" s="476">
        <v>0</v>
      </c>
      <c r="P78" s="476">
        <v>0</v>
      </c>
      <c r="Q78" s="495">
        <v>0</v>
      </c>
      <c r="R78" s="476">
        <v>0</v>
      </c>
      <c r="S78" s="476">
        <v>0</v>
      </c>
      <c r="T78" s="476">
        <v>0</v>
      </c>
    </row>
    <row r="79" spans="1:20" ht="30.75" customHeight="1" x14ac:dyDescent="0.2">
      <c r="A79" s="756">
        <v>30</v>
      </c>
      <c r="B79" s="515" t="s">
        <v>1386</v>
      </c>
      <c r="C79" s="476">
        <v>0</v>
      </c>
      <c r="D79" s="495">
        <v>0</v>
      </c>
      <c r="E79" s="495">
        <v>0</v>
      </c>
      <c r="F79" s="476">
        <v>0</v>
      </c>
      <c r="G79" s="476">
        <v>1</v>
      </c>
      <c r="H79" s="495">
        <v>1</v>
      </c>
      <c r="I79" s="476">
        <v>0</v>
      </c>
      <c r="J79" s="476">
        <v>1</v>
      </c>
      <c r="K79" s="476">
        <v>1</v>
      </c>
      <c r="L79" s="476">
        <v>0</v>
      </c>
      <c r="M79" s="476">
        <v>0</v>
      </c>
      <c r="N79" s="495">
        <v>0</v>
      </c>
      <c r="O79" s="476">
        <v>0</v>
      </c>
      <c r="P79" s="476">
        <v>0</v>
      </c>
      <c r="Q79" s="495">
        <v>0</v>
      </c>
      <c r="R79" s="476">
        <v>0</v>
      </c>
      <c r="S79" s="476">
        <v>0</v>
      </c>
      <c r="T79" s="476">
        <v>0</v>
      </c>
    </row>
    <row r="80" spans="1:20" ht="30.75" customHeight="1" x14ac:dyDescent="0.2">
      <c r="A80" s="756">
        <v>31</v>
      </c>
      <c r="B80" s="515" t="s">
        <v>1187</v>
      </c>
      <c r="C80" s="476">
        <v>0</v>
      </c>
      <c r="D80" s="495">
        <v>0</v>
      </c>
      <c r="E80" s="495">
        <v>0</v>
      </c>
      <c r="F80" s="476">
        <v>1</v>
      </c>
      <c r="G80" s="476">
        <v>2</v>
      </c>
      <c r="H80" s="495">
        <v>3</v>
      </c>
      <c r="I80" s="476">
        <v>1</v>
      </c>
      <c r="J80" s="476">
        <v>2</v>
      </c>
      <c r="K80" s="476">
        <v>3</v>
      </c>
      <c r="L80" s="476">
        <v>0</v>
      </c>
      <c r="M80" s="476">
        <v>1</v>
      </c>
      <c r="N80" s="495">
        <v>1</v>
      </c>
      <c r="O80" s="476">
        <v>0</v>
      </c>
      <c r="P80" s="476">
        <v>0</v>
      </c>
      <c r="Q80" s="495">
        <v>0</v>
      </c>
      <c r="R80" s="476">
        <v>0</v>
      </c>
      <c r="S80" s="476">
        <v>1</v>
      </c>
      <c r="T80" s="476">
        <v>1</v>
      </c>
    </row>
    <row r="81" spans="1:20" ht="30.75" customHeight="1" x14ac:dyDescent="0.2">
      <c r="A81" s="756">
        <v>32</v>
      </c>
      <c r="B81" s="515" t="s">
        <v>1188</v>
      </c>
      <c r="C81" s="476">
        <v>0</v>
      </c>
      <c r="D81" s="495">
        <v>0</v>
      </c>
      <c r="E81" s="495">
        <v>0</v>
      </c>
      <c r="F81" s="476">
        <v>0</v>
      </c>
      <c r="G81" s="476">
        <v>1</v>
      </c>
      <c r="H81" s="495">
        <v>1</v>
      </c>
      <c r="I81" s="476">
        <v>0</v>
      </c>
      <c r="J81" s="476">
        <v>1</v>
      </c>
      <c r="K81" s="476">
        <v>1</v>
      </c>
      <c r="L81" s="476">
        <v>0</v>
      </c>
      <c r="M81" s="476">
        <v>0</v>
      </c>
      <c r="N81" s="495">
        <v>0</v>
      </c>
      <c r="O81" s="476">
        <v>0</v>
      </c>
      <c r="P81" s="476">
        <v>0</v>
      </c>
      <c r="Q81" s="495">
        <v>0</v>
      </c>
      <c r="R81" s="476">
        <v>0</v>
      </c>
      <c r="S81" s="476">
        <v>0</v>
      </c>
      <c r="T81" s="476">
        <v>0</v>
      </c>
    </row>
    <row r="82" spans="1:20" ht="30.75" customHeight="1" x14ac:dyDescent="0.2">
      <c r="A82" s="756">
        <v>33</v>
      </c>
      <c r="B82" s="515" t="s">
        <v>1189</v>
      </c>
      <c r="C82" s="476">
        <v>0</v>
      </c>
      <c r="D82" s="495">
        <v>0</v>
      </c>
      <c r="E82" s="495">
        <v>0</v>
      </c>
      <c r="F82" s="476">
        <v>0</v>
      </c>
      <c r="G82" s="476">
        <v>0</v>
      </c>
      <c r="H82" s="495">
        <v>0</v>
      </c>
      <c r="I82" s="476">
        <v>0</v>
      </c>
      <c r="J82" s="476">
        <v>0</v>
      </c>
      <c r="K82" s="476">
        <v>0</v>
      </c>
      <c r="L82" s="476">
        <v>0</v>
      </c>
      <c r="M82" s="476">
        <v>0</v>
      </c>
      <c r="N82" s="495">
        <v>0</v>
      </c>
      <c r="O82" s="476">
        <v>0</v>
      </c>
      <c r="P82" s="476">
        <v>0</v>
      </c>
      <c r="Q82" s="495">
        <v>0</v>
      </c>
      <c r="R82" s="476">
        <v>0</v>
      </c>
      <c r="S82" s="476">
        <v>0</v>
      </c>
      <c r="T82" s="476">
        <v>0</v>
      </c>
    </row>
    <row r="83" spans="1:20" ht="30.75" customHeight="1" x14ac:dyDescent="0.2">
      <c r="A83" s="756">
        <v>34</v>
      </c>
      <c r="B83" s="515" t="s">
        <v>1190</v>
      </c>
      <c r="C83" s="476">
        <v>0</v>
      </c>
      <c r="D83" s="495">
        <v>0</v>
      </c>
      <c r="E83" s="495">
        <v>0</v>
      </c>
      <c r="F83" s="476">
        <v>2</v>
      </c>
      <c r="G83" s="476">
        <v>3</v>
      </c>
      <c r="H83" s="495">
        <v>5</v>
      </c>
      <c r="I83" s="476">
        <v>2</v>
      </c>
      <c r="J83" s="476">
        <v>3</v>
      </c>
      <c r="K83" s="476">
        <v>5</v>
      </c>
      <c r="L83" s="476">
        <v>1</v>
      </c>
      <c r="M83" s="476">
        <v>0</v>
      </c>
      <c r="N83" s="495">
        <v>1</v>
      </c>
      <c r="O83" s="476">
        <v>0</v>
      </c>
      <c r="P83" s="476">
        <v>0</v>
      </c>
      <c r="Q83" s="495">
        <v>0</v>
      </c>
      <c r="R83" s="476">
        <v>1</v>
      </c>
      <c r="S83" s="476">
        <v>0</v>
      </c>
      <c r="T83" s="476">
        <v>1</v>
      </c>
    </row>
    <row r="84" spans="1:20" ht="30.75" customHeight="1" x14ac:dyDescent="0.2">
      <c r="A84" s="756">
        <v>35</v>
      </c>
      <c r="B84" s="515" t="s">
        <v>1191</v>
      </c>
      <c r="C84" s="476">
        <v>0</v>
      </c>
      <c r="D84" s="495">
        <v>0</v>
      </c>
      <c r="E84" s="495">
        <v>0</v>
      </c>
      <c r="F84" s="476">
        <v>1</v>
      </c>
      <c r="G84" s="476">
        <v>1</v>
      </c>
      <c r="H84" s="495">
        <v>2</v>
      </c>
      <c r="I84" s="476">
        <v>1</v>
      </c>
      <c r="J84" s="476">
        <v>1</v>
      </c>
      <c r="K84" s="476">
        <v>2</v>
      </c>
      <c r="L84" s="476">
        <v>0</v>
      </c>
      <c r="M84" s="476">
        <v>0</v>
      </c>
      <c r="N84" s="495">
        <v>0</v>
      </c>
      <c r="O84" s="476">
        <v>0</v>
      </c>
      <c r="P84" s="476">
        <v>0</v>
      </c>
      <c r="Q84" s="495">
        <v>0</v>
      </c>
      <c r="R84" s="476">
        <v>0</v>
      </c>
      <c r="S84" s="476">
        <v>0</v>
      </c>
      <c r="T84" s="476">
        <v>0</v>
      </c>
    </row>
    <row r="85" spans="1:20" ht="30.75" customHeight="1" x14ac:dyDescent="0.2">
      <c r="A85" s="756">
        <v>36</v>
      </c>
      <c r="B85" s="515" t="s">
        <v>1192</v>
      </c>
      <c r="C85" s="476">
        <v>0</v>
      </c>
      <c r="D85" s="495">
        <v>0</v>
      </c>
      <c r="E85" s="495">
        <v>0</v>
      </c>
      <c r="F85" s="476">
        <v>0</v>
      </c>
      <c r="G85" s="476">
        <v>2</v>
      </c>
      <c r="H85" s="495">
        <v>2</v>
      </c>
      <c r="I85" s="476">
        <v>0</v>
      </c>
      <c r="J85" s="476">
        <v>2</v>
      </c>
      <c r="K85" s="476">
        <v>2</v>
      </c>
      <c r="L85" s="476">
        <v>1</v>
      </c>
      <c r="M85" s="476">
        <v>0</v>
      </c>
      <c r="N85" s="495">
        <v>1</v>
      </c>
      <c r="O85" s="476">
        <v>0</v>
      </c>
      <c r="P85" s="476">
        <v>0</v>
      </c>
      <c r="Q85" s="495">
        <v>0</v>
      </c>
      <c r="R85" s="476">
        <v>1</v>
      </c>
      <c r="S85" s="476">
        <v>0</v>
      </c>
      <c r="T85" s="476">
        <v>1</v>
      </c>
    </row>
    <row r="86" spans="1:20" ht="30.75" customHeight="1" x14ac:dyDescent="0.2">
      <c r="A86" s="756">
        <v>37</v>
      </c>
      <c r="B86" s="515" t="s">
        <v>1193</v>
      </c>
      <c r="C86" s="476">
        <v>0</v>
      </c>
      <c r="D86" s="495">
        <v>0</v>
      </c>
      <c r="E86" s="495">
        <v>0</v>
      </c>
      <c r="F86" s="476">
        <v>0</v>
      </c>
      <c r="G86" s="476">
        <v>1</v>
      </c>
      <c r="H86" s="495">
        <v>1</v>
      </c>
      <c r="I86" s="476">
        <v>0</v>
      </c>
      <c r="J86" s="476">
        <v>1</v>
      </c>
      <c r="K86" s="476">
        <v>1</v>
      </c>
      <c r="L86" s="476">
        <v>0</v>
      </c>
      <c r="M86" s="476">
        <v>0</v>
      </c>
      <c r="N86" s="495">
        <v>0</v>
      </c>
      <c r="O86" s="476">
        <v>0</v>
      </c>
      <c r="P86" s="476">
        <v>0</v>
      </c>
      <c r="Q86" s="495">
        <v>0</v>
      </c>
      <c r="R86" s="476">
        <v>0</v>
      </c>
      <c r="S86" s="476">
        <v>0</v>
      </c>
      <c r="T86" s="476">
        <v>0</v>
      </c>
    </row>
    <row r="87" spans="1:20" ht="30.75" customHeight="1" x14ac:dyDescent="0.2">
      <c r="A87" s="756">
        <v>38</v>
      </c>
      <c r="B87" s="515" t="s">
        <v>1194</v>
      </c>
      <c r="C87" s="476">
        <v>0</v>
      </c>
      <c r="D87" s="495">
        <v>0</v>
      </c>
      <c r="E87" s="495">
        <v>0</v>
      </c>
      <c r="F87" s="476">
        <v>0</v>
      </c>
      <c r="G87" s="476">
        <v>2</v>
      </c>
      <c r="H87" s="495">
        <v>2</v>
      </c>
      <c r="I87" s="476">
        <v>0</v>
      </c>
      <c r="J87" s="476">
        <v>2</v>
      </c>
      <c r="K87" s="476">
        <v>2</v>
      </c>
      <c r="L87" s="476">
        <v>0</v>
      </c>
      <c r="M87" s="476">
        <v>0</v>
      </c>
      <c r="N87" s="495">
        <v>0</v>
      </c>
      <c r="O87" s="476">
        <v>0</v>
      </c>
      <c r="P87" s="476">
        <v>0</v>
      </c>
      <c r="Q87" s="495">
        <v>0</v>
      </c>
      <c r="R87" s="476">
        <v>0</v>
      </c>
      <c r="S87" s="476">
        <v>0</v>
      </c>
      <c r="T87" s="476">
        <v>0</v>
      </c>
    </row>
    <row r="88" spans="1:20" ht="30.75" customHeight="1" x14ac:dyDescent="0.2">
      <c r="A88" s="756">
        <v>39</v>
      </c>
      <c r="B88" s="515" t="s">
        <v>1195</v>
      </c>
      <c r="C88" s="476">
        <v>0</v>
      </c>
      <c r="D88" s="495">
        <v>0</v>
      </c>
      <c r="E88" s="495">
        <v>0</v>
      </c>
      <c r="F88" s="476">
        <v>0</v>
      </c>
      <c r="G88" s="476">
        <v>0</v>
      </c>
      <c r="H88" s="495">
        <v>0</v>
      </c>
      <c r="I88" s="476">
        <v>0</v>
      </c>
      <c r="J88" s="476">
        <v>0</v>
      </c>
      <c r="K88" s="476">
        <v>0</v>
      </c>
      <c r="L88" s="476">
        <v>0</v>
      </c>
      <c r="M88" s="476">
        <v>0</v>
      </c>
      <c r="N88" s="495">
        <v>0</v>
      </c>
      <c r="O88" s="476">
        <v>0</v>
      </c>
      <c r="P88" s="476">
        <v>0</v>
      </c>
      <c r="Q88" s="495">
        <v>0</v>
      </c>
      <c r="R88" s="476">
        <v>0</v>
      </c>
      <c r="S88" s="476">
        <v>0</v>
      </c>
      <c r="T88" s="476">
        <v>0</v>
      </c>
    </row>
    <row r="89" spans="1:20" ht="30.75" customHeight="1" x14ac:dyDescent="0.2">
      <c r="A89" s="756">
        <v>40</v>
      </c>
      <c r="B89" s="515" t="s">
        <v>1196</v>
      </c>
      <c r="C89" s="476">
        <v>0</v>
      </c>
      <c r="D89" s="495">
        <v>0</v>
      </c>
      <c r="E89" s="495">
        <v>0</v>
      </c>
      <c r="F89" s="476">
        <v>2</v>
      </c>
      <c r="G89" s="476">
        <v>1</v>
      </c>
      <c r="H89" s="495">
        <v>3</v>
      </c>
      <c r="I89" s="476">
        <v>2</v>
      </c>
      <c r="J89" s="476">
        <v>1</v>
      </c>
      <c r="K89" s="476">
        <v>3</v>
      </c>
      <c r="L89" s="476">
        <v>0</v>
      </c>
      <c r="M89" s="476">
        <v>2</v>
      </c>
      <c r="N89" s="495">
        <v>2</v>
      </c>
      <c r="O89" s="476">
        <v>0</v>
      </c>
      <c r="P89" s="476">
        <v>0</v>
      </c>
      <c r="Q89" s="495">
        <v>0</v>
      </c>
      <c r="R89" s="476">
        <v>0</v>
      </c>
      <c r="S89" s="476">
        <v>2</v>
      </c>
      <c r="T89" s="476">
        <v>2</v>
      </c>
    </row>
    <row r="90" spans="1:20" ht="30.75" customHeight="1" x14ac:dyDescent="0.2">
      <c r="A90" s="756">
        <v>41</v>
      </c>
      <c r="B90" s="515" t="s">
        <v>1197</v>
      </c>
      <c r="C90" s="476">
        <v>0</v>
      </c>
      <c r="D90" s="495">
        <v>0</v>
      </c>
      <c r="E90" s="495">
        <v>0</v>
      </c>
      <c r="F90" s="476">
        <v>0</v>
      </c>
      <c r="G90" s="476">
        <v>0</v>
      </c>
      <c r="H90" s="495">
        <v>0</v>
      </c>
      <c r="I90" s="476">
        <v>0</v>
      </c>
      <c r="J90" s="476">
        <v>0</v>
      </c>
      <c r="K90" s="476">
        <v>0</v>
      </c>
      <c r="L90" s="476">
        <v>0</v>
      </c>
      <c r="M90" s="476">
        <v>0</v>
      </c>
      <c r="N90" s="495">
        <v>0</v>
      </c>
      <c r="O90" s="476">
        <v>0</v>
      </c>
      <c r="P90" s="476">
        <v>0</v>
      </c>
      <c r="Q90" s="495">
        <v>0</v>
      </c>
      <c r="R90" s="476">
        <v>0</v>
      </c>
      <c r="S90" s="476">
        <v>0</v>
      </c>
      <c r="T90" s="476">
        <v>0</v>
      </c>
    </row>
    <row r="91" spans="1:20" ht="30.75" customHeight="1" x14ac:dyDescent="0.2">
      <c r="A91" s="756">
        <v>42</v>
      </c>
      <c r="B91" s="515" t="s">
        <v>1198</v>
      </c>
      <c r="C91" s="476">
        <v>0</v>
      </c>
      <c r="D91" s="495">
        <v>0</v>
      </c>
      <c r="E91" s="495">
        <v>0</v>
      </c>
      <c r="F91" s="476">
        <v>0</v>
      </c>
      <c r="G91" s="476">
        <v>0</v>
      </c>
      <c r="H91" s="495">
        <v>0</v>
      </c>
      <c r="I91" s="476">
        <v>0</v>
      </c>
      <c r="J91" s="476">
        <v>0</v>
      </c>
      <c r="K91" s="476">
        <v>0</v>
      </c>
      <c r="L91" s="476">
        <v>0</v>
      </c>
      <c r="M91" s="476">
        <v>0</v>
      </c>
      <c r="N91" s="495">
        <v>0</v>
      </c>
      <c r="O91" s="476">
        <v>0</v>
      </c>
      <c r="P91" s="476">
        <v>0</v>
      </c>
      <c r="Q91" s="495">
        <v>0</v>
      </c>
      <c r="R91" s="476">
        <v>0</v>
      </c>
      <c r="S91" s="476">
        <v>0</v>
      </c>
      <c r="T91" s="476">
        <v>0</v>
      </c>
    </row>
    <row r="92" spans="1:20" ht="30.75" customHeight="1" x14ac:dyDescent="0.2">
      <c r="A92" s="756">
        <v>43</v>
      </c>
      <c r="B92" s="515" t="s">
        <v>1259</v>
      </c>
      <c r="C92" s="476">
        <v>0</v>
      </c>
      <c r="D92" s="495">
        <v>0</v>
      </c>
      <c r="E92" s="495">
        <v>0</v>
      </c>
      <c r="F92" s="476">
        <v>0</v>
      </c>
      <c r="G92" s="476">
        <v>1</v>
      </c>
      <c r="H92" s="495">
        <v>1</v>
      </c>
      <c r="I92" s="476">
        <v>0</v>
      </c>
      <c r="J92" s="476">
        <v>1</v>
      </c>
      <c r="K92" s="476">
        <v>1</v>
      </c>
      <c r="L92" s="476">
        <v>0</v>
      </c>
      <c r="M92" s="476">
        <v>0</v>
      </c>
      <c r="N92" s="495">
        <v>0</v>
      </c>
      <c r="O92" s="476">
        <v>0</v>
      </c>
      <c r="P92" s="476">
        <v>0</v>
      </c>
      <c r="Q92" s="495">
        <v>0</v>
      </c>
      <c r="R92" s="476">
        <v>0</v>
      </c>
      <c r="S92" s="476">
        <v>0</v>
      </c>
      <c r="T92" s="476">
        <v>0</v>
      </c>
    </row>
    <row r="93" spans="1:20" ht="30.75" customHeight="1" x14ac:dyDescent="0.2">
      <c r="A93" s="756">
        <v>44</v>
      </c>
      <c r="B93" s="515" t="s">
        <v>1244</v>
      </c>
      <c r="C93" s="476">
        <v>0</v>
      </c>
      <c r="D93" s="495">
        <v>0</v>
      </c>
      <c r="E93" s="495">
        <v>0</v>
      </c>
      <c r="F93" s="476">
        <v>0</v>
      </c>
      <c r="G93" s="476">
        <v>2</v>
      </c>
      <c r="H93" s="495">
        <v>2</v>
      </c>
      <c r="I93" s="476">
        <v>0</v>
      </c>
      <c r="J93" s="476">
        <v>2</v>
      </c>
      <c r="K93" s="476">
        <v>2</v>
      </c>
      <c r="L93" s="476">
        <v>0</v>
      </c>
      <c r="M93" s="476">
        <v>1</v>
      </c>
      <c r="N93" s="495">
        <v>1</v>
      </c>
      <c r="O93" s="476">
        <v>0</v>
      </c>
      <c r="P93" s="476">
        <v>0</v>
      </c>
      <c r="Q93" s="495">
        <v>0</v>
      </c>
      <c r="R93" s="476">
        <v>0</v>
      </c>
      <c r="S93" s="476">
        <v>1</v>
      </c>
      <c r="T93" s="476">
        <v>1</v>
      </c>
    </row>
    <row r="94" spans="1:20" ht="30.75" customHeight="1" x14ac:dyDescent="0.2">
      <c r="A94" s="756">
        <v>45</v>
      </c>
      <c r="B94" s="545" t="s">
        <v>1387</v>
      </c>
      <c r="C94" s="476">
        <v>0</v>
      </c>
      <c r="D94" s="495">
        <v>0</v>
      </c>
      <c r="E94" s="495">
        <v>0</v>
      </c>
      <c r="F94" s="476">
        <v>0</v>
      </c>
      <c r="G94" s="476">
        <v>1</v>
      </c>
      <c r="H94" s="495">
        <v>1</v>
      </c>
      <c r="I94" s="476">
        <v>0</v>
      </c>
      <c r="J94" s="476">
        <v>1</v>
      </c>
      <c r="K94" s="476">
        <v>1</v>
      </c>
      <c r="L94" s="476">
        <v>0</v>
      </c>
      <c r="M94" s="476">
        <v>0</v>
      </c>
      <c r="N94" s="495">
        <v>0</v>
      </c>
      <c r="O94" s="476">
        <v>0</v>
      </c>
      <c r="P94" s="476">
        <v>0</v>
      </c>
      <c r="Q94" s="495">
        <v>0</v>
      </c>
      <c r="R94" s="476">
        <v>0</v>
      </c>
      <c r="S94" s="476">
        <v>0</v>
      </c>
      <c r="T94" s="476">
        <v>0</v>
      </c>
    </row>
    <row r="95" spans="1:20" ht="30.75" customHeight="1" x14ac:dyDescent="0.2">
      <c r="A95" s="756">
        <v>46</v>
      </c>
      <c r="B95" s="545" t="s">
        <v>1199</v>
      </c>
      <c r="C95" s="476">
        <v>0</v>
      </c>
      <c r="D95" s="495">
        <v>0</v>
      </c>
      <c r="E95" s="495">
        <v>0</v>
      </c>
      <c r="F95" s="476">
        <v>0</v>
      </c>
      <c r="G95" s="476">
        <v>0</v>
      </c>
      <c r="H95" s="495">
        <v>0</v>
      </c>
      <c r="I95" s="476">
        <v>0</v>
      </c>
      <c r="J95" s="476">
        <v>0</v>
      </c>
      <c r="K95" s="476">
        <v>0</v>
      </c>
      <c r="L95" s="476">
        <v>0</v>
      </c>
      <c r="M95" s="476">
        <v>0</v>
      </c>
      <c r="N95" s="495">
        <v>0</v>
      </c>
      <c r="O95" s="476">
        <v>0</v>
      </c>
      <c r="P95" s="476">
        <v>0</v>
      </c>
      <c r="Q95" s="495">
        <v>0</v>
      </c>
      <c r="R95" s="476">
        <v>0</v>
      </c>
      <c r="S95" s="476">
        <v>0</v>
      </c>
      <c r="T95" s="476">
        <v>0</v>
      </c>
    </row>
    <row r="96" spans="1:20" ht="30.75" customHeight="1" x14ac:dyDescent="0.2">
      <c r="A96" s="757">
        <v>47</v>
      </c>
      <c r="B96" s="515" t="s">
        <v>1200</v>
      </c>
      <c r="C96" s="476">
        <v>0</v>
      </c>
      <c r="D96" s="495">
        <v>0</v>
      </c>
      <c r="E96" s="495">
        <v>0</v>
      </c>
      <c r="F96" s="476">
        <v>0</v>
      </c>
      <c r="G96" s="476">
        <v>0</v>
      </c>
      <c r="H96" s="495">
        <v>0</v>
      </c>
      <c r="I96" s="476">
        <v>0</v>
      </c>
      <c r="J96" s="476">
        <v>0</v>
      </c>
      <c r="K96" s="476">
        <v>0</v>
      </c>
      <c r="L96" s="476">
        <v>0</v>
      </c>
      <c r="M96" s="476">
        <v>1</v>
      </c>
      <c r="N96" s="495">
        <v>1</v>
      </c>
      <c r="O96" s="476">
        <v>0</v>
      </c>
      <c r="P96" s="476">
        <v>0</v>
      </c>
      <c r="Q96" s="495">
        <v>0</v>
      </c>
      <c r="R96" s="476">
        <v>0</v>
      </c>
      <c r="S96" s="476">
        <v>1</v>
      </c>
      <c r="T96" s="476">
        <v>1</v>
      </c>
    </row>
    <row r="97" spans="1:30" s="539" customFormat="1" ht="18.75" customHeight="1" x14ac:dyDescent="0.2">
      <c r="A97" s="532" t="s">
        <v>1172</v>
      </c>
      <c r="B97" s="542"/>
      <c r="C97" s="546">
        <f>SUM(C50:C96)</f>
        <v>0</v>
      </c>
      <c r="D97" s="547">
        <f t="shared" ref="D97:T97" si="1">SUM(D50:D96)</f>
        <v>4</v>
      </c>
      <c r="E97" s="547">
        <f t="shared" si="1"/>
        <v>4</v>
      </c>
      <c r="F97" s="547">
        <f t="shared" si="1"/>
        <v>47</v>
      </c>
      <c r="G97" s="547">
        <f t="shared" si="1"/>
        <v>52</v>
      </c>
      <c r="H97" s="547">
        <f t="shared" si="1"/>
        <v>99</v>
      </c>
      <c r="I97" s="547">
        <f t="shared" si="1"/>
        <v>47</v>
      </c>
      <c r="J97" s="547">
        <f t="shared" si="1"/>
        <v>56</v>
      </c>
      <c r="K97" s="547">
        <f t="shared" si="1"/>
        <v>103</v>
      </c>
      <c r="L97" s="547">
        <f t="shared" si="1"/>
        <v>7</v>
      </c>
      <c r="M97" s="547">
        <f t="shared" si="1"/>
        <v>25</v>
      </c>
      <c r="N97" s="547">
        <f t="shared" si="1"/>
        <v>32</v>
      </c>
      <c r="O97" s="547">
        <f t="shared" si="1"/>
        <v>0</v>
      </c>
      <c r="P97" s="547">
        <f t="shared" si="1"/>
        <v>0</v>
      </c>
      <c r="Q97" s="547">
        <f t="shared" si="1"/>
        <v>0</v>
      </c>
      <c r="R97" s="547">
        <f t="shared" si="1"/>
        <v>7</v>
      </c>
      <c r="S97" s="547">
        <f t="shared" si="1"/>
        <v>25</v>
      </c>
      <c r="T97" s="758">
        <f t="shared" si="1"/>
        <v>32</v>
      </c>
      <c r="U97" s="388"/>
      <c r="V97" s="388"/>
      <c r="W97" s="388"/>
      <c r="X97" s="388"/>
      <c r="Y97" s="388"/>
      <c r="Z97" s="388"/>
      <c r="AA97" s="388"/>
      <c r="AB97" s="388"/>
      <c r="AC97" s="388"/>
      <c r="AD97" s="388"/>
    </row>
    <row r="98" spans="1:30" ht="20.25" customHeight="1" x14ac:dyDescent="0.2">
      <c r="A98" s="755">
        <v>1</v>
      </c>
      <c r="B98" s="679" t="s">
        <v>1201</v>
      </c>
      <c r="C98" s="476">
        <v>0</v>
      </c>
      <c r="D98" s="495">
        <v>0</v>
      </c>
      <c r="E98" s="495">
        <v>0</v>
      </c>
      <c r="F98" s="476">
        <v>0</v>
      </c>
      <c r="G98" s="476">
        <v>0</v>
      </c>
      <c r="H98" s="495">
        <v>0</v>
      </c>
      <c r="I98" s="476">
        <v>0</v>
      </c>
      <c r="J98" s="476">
        <v>0</v>
      </c>
      <c r="K98" s="476">
        <v>0</v>
      </c>
      <c r="L98" s="476">
        <v>0</v>
      </c>
      <c r="M98" s="476">
        <v>0</v>
      </c>
      <c r="N98" s="495">
        <v>0</v>
      </c>
      <c r="O98" s="476">
        <v>0</v>
      </c>
      <c r="P98" s="476">
        <v>0</v>
      </c>
      <c r="Q98" s="495">
        <v>0</v>
      </c>
      <c r="R98" s="476">
        <v>0</v>
      </c>
      <c r="S98" s="476">
        <v>0</v>
      </c>
      <c r="T98" s="476">
        <v>0</v>
      </c>
    </row>
    <row r="99" spans="1:30" ht="15" customHeight="1" x14ac:dyDescent="0.2">
      <c r="A99" s="756">
        <v>2</v>
      </c>
      <c r="B99" s="515" t="s">
        <v>1202</v>
      </c>
      <c r="C99" s="476">
        <v>0</v>
      </c>
      <c r="D99" s="495">
        <v>0</v>
      </c>
      <c r="E99" s="495">
        <v>0</v>
      </c>
      <c r="F99" s="476">
        <v>0</v>
      </c>
      <c r="G99" s="476">
        <v>0</v>
      </c>
      <c r="H99" s="495">
        <v>0</v>
      </c>
      <c r="I99" s="476">
        <v>0</v>
      </c>
      <c r="J99" s="476">
        <v>0</v>
      </c>
      <c r="K99" s="476">
        <v>0</v>
      </c>
      <c r="L99" s="476">
        <v>0</v>
      </c>
      <c r="M99" s="476">
        <v>0</v>
      </c>
      <c r="N99" s="495">
        <v>0</v>
      </c>
      <c r="O99" s="476">
        <v>0</v>
      </c>
      <c r="P99" s="476">
        <v>0</v>
      </c>
      <c r="Q99" s="495">
        <v>0</v>
      </c>
      <c r="R99" s="476">
        <v>0</v>
      </c>
      <c r="S99" s="476">
        <v>0</v>
      </c>
      <c r="T99" s="476">
        <v>0</v>
      </c>
    </row>
    <row r="100" spans="1:30" ht="15" customHeight="1" x14ac:dyDescent="0.2">
      <c r="A100" s="756">
        <v>3</v>
      </c>
      <c r="B100" s="515" t="s">
        <v>1203</v>
      </c>
      <c r="C100" s="476">
        <v>0</v>
      </c>
      <c r="D100" s="495">
        <v>0</v>
      </c>
      <c r="E100" s="495">
        <v>0</v>
      </c>
      <c r="F100" s="476">
        <v>0</v>
      </c>
      <c r="G100" s="476">
        <v>0</v>
      </c>
      <c r="H100" s="495">
        <v>0</v>
      </c>
      <c r="I100" s="476">
        <v>0</v>
      </c>
      <c r="J100" s="476">
        <v>0</v>
      </c>
      <c r="K100" s="476">
        <v>0</v>
      </c>
      <c r="L100" s="476">
        <v>0</v>
      </c>
      <c r="M100" s="476">
        <v>0</v>
      </c>
      <c r="N100" s="495">
        <v>0</v>
      </c>
      <c r="O100" s="476">
        <v>0</v>
      </c>
      <c r="P100" s="476">
        <v>0</v>
      </c>
      <c r="Q100" s="495">
        <v>0</v>
      </c>
      <c r="R100" s="476">
        <v>0</v>
      </c>
      <c r="S100" s="476">
        <v>0</v>
      </c>
      <c r="T100" s="476">
        <v>0</v>
      </c>
    </row>
    <row r="101" spans="1:30" ht="15" customHeight="1" x14ac:dyDescent="0.2">
      <c r="A101" s="756">
        <v>4</v>
      </c>
      <c r="B101" s="515" t="s">
        <v>1204</v>
      </c>
      <c r="C101" s="476">
        <v>0</v>
      </c>
      <c r="D101" s="495">
        <v>0</v>
      </c>
      <c r="E101" s="495">
        <v>0</v>
      </c>
      <c r="F101" s="476">
        <v>0</v>
      </c>
      <c r="G101" s="476">
        <v>0</v>
      </c>
      <c r="H101" s="495">
        <v>0</v>
      </c>
      <c r="I101" s="476">
        <v>0</v>
      </c>
      <c r="J101" s="476">
        <v>0</v>
      </c>
      <c r="K101" s="476">
        <v>0</v>
      </c>
      <c r="L101" s="476">
        <v>0</v>
      </c>
      <c r="M101" s="476">
        <v>0</v>
      </c>
      <c r="N101" s="495">
        <v>0</v>
      </c>
      <c r="O101" s="476">
        <v>0</v>
      </c>
      <c r="P101" s="476">
        <v>0</v>
      </c>
      <c r="Q101" s="495">
        <v>0</v>
      </c>
      <c r="R101" s="476">
        <v>0</v>
      </c>
      <c r="S101" s="476">
        <v>0</v>
      </c>
      <c r="T101" s="476">
        <v>0</v>
      </c>
    </row>
    <row r="102" spans="1:30" ht="15" customHeight="1" x14ac:dyDescent="0.2">
      <c r="A102" s="756">
        <v>5</v>
      </c>
      <c r="B102" s="515" t="s">
        <v>1205</v>
      </c>
      <c r="C102" s="476">
        <v>0</v>
      </c>
      <c r="D102" s="495">
        <v>0</v>
      </c>
      <c r="E102" s="495">
        <v>0</v>
      </c>
      <c r="F102" s="476">
        <v>0</v>
      </c>
      <c r="G102" s="476">
        <v>0</v>
      </c>
      <c r="H102" s="495">
        <v>0</v>
      </c>
      <c r="I102" s="476">
        <v>0</v>
      </c>
      <c r="J102" s="476">
        <v>0</v>
      </c>
      <c r="K102" s="476">
        <v>0</v>
      </c>
      <c r="L102" s="476">
        <v>0</v>
      </c>
      <c r="M102" s="476">
        <v>0</v>
      </c>
      <c r="N102" s="495">
        <v>0</v>
      </c>
      <c r="O102" s="476">
        <v>0</v>
      </c>
      <c r="P102" s="476">
        <v>0</v>
      </c>
      <c r="Q102" s="495">
        <v>0</v>
      </c>
      <c r="R102" s="476">
        <v>0</v>
      </c>
      <c r="S102" s="476">
        <v>0</v>
      </c>
      <c r="T102" s="476">
        <v>0</v>
      </c>
    </row>
    <row r="103" spans="1:30" ht="15" customHeight="1" x14ac:dyDescent="0.2">
      <c r="A103" s="756">
        <v>6</v>
      </c>
      <c r="B103" s="515" t="s">
        <v>1206</v>
      </c>
      <c r="C103" s="476">
        <v>0</v>
      </c>
      <c r="D103" s="495">
        <v>0</v>
      </c>
      <c r="E103" s="495">
        <v>0</v>
      </c>
      <c r="F103" s="476">
        <v>0</v>
      </c>
      <c r="G103" s="476">
        <v>0</v>
      </c>
      <c r="H103" s="495">
        <v>0</v>
      </c>
      <c r="I103" s="476">
        <v>0</v>
      </c>
      <c r="J103" s="476">
        <v>0</v>
      </c>
      <c r="K103" s="476">
        <v>0</v>
      </c>
      <c r="L103" s="476">
        <v>0</v>
      </c>
      <c r="M103" s="476">
        <v>0</v>
      </c>
      <c r="N103" s="495">
        <v>0</v>
      </c>
      <c r="O103" s="476">
        <v>0</v>
      </c>
      <c r="P103" s="476">
        <v>0</v>
      </c>
      <c r="Q103" s="495">
        <v>0</v>
      </c>
      <c r="R103" s="476">
        <v>0</v>
      </c>
      <c r="S103" s="476">
        <v>0</v>
      </c>
      <c r="T103" s="476">
        <v>0</v>
      </c>
    </row>
    <row r="104" spans="1:30" ht="15" customHeight="1" x14ac:dyDescent="0.2">
      <c r="A104" s="756">
        <v>7</v>
      </c>
      <c r="B104" s="515" t="s">
        <v>1207</v>
      </c>
      <c r="C104" s="476">
        <v>0</v>
      </c>
      <c r="D104" s="495">
        <v>0</v>
      </c>
      <c r="E104" s="495">
        <v>0</v>
      </c>
      <c r="F104" s="476">
        <v>0</v>
      </c>
      <c r="G104" s="476">
        <v>0</v>
      </c>
      <c r="H104" s="495">
        <v>0</v>
      </c>
      <c r="I104" s="476">
        <v>0</v>
      </c>
      <c r="J104" s="476">
        <v>0</v>
      </c>
      <c r="K104" s="476">
        <v>0</v>
      </c>
      <c r="L104" s="476">
        <v>0</v>
      </c>
      <c r="M104" s="476">
        <v>0</v>
      </c>
      <c r="N104" s="495">
        <v>0</v>
      </c>
      <c r="O104" s="476">
        <v>0</v>
      </c>
      <c r="P104" s="476">
        <v>0</v>
      </c>
      <c r="Q104" s="495">
        <v>0</v>
      </c>
      <c r="R104" s="476">
        <v>0</v>
      </c>
      <c r="S104" s="476">
        <v>0</v>
      </c>
      <c r="T104" s="476">
        <v>0</v>
      </c>
    </row>
    <row r="105" spans="1:30" ht="15" customHeight="1" x14ac:dyDescent="0.2">
      <c r="A105" s="756">
        <v>8</v>
      </c>
      <c r="B105" s="515" t="s">
        <v>1208</v>
      </c>
      <c r="C105" s="476">
        <v>0</v>
      </c>
      <c r="D105" s="495">
        <v>0</v>
      </c>
      <c r="E105" s="495">
        <v>0</v>
      </c>
      <c r="F105" s="476">
        <v>0</v>
      </c>
      <c r="G105" s="476">
        <v>0</v>
      </c>
      <c r="H105" s="495">
        <v>0</v>
      </c>
      <c r="I105" s="476">
        <v>0</v>
      </c>
      <c r="J105" s="476">
        <v>0</v>
      </c>
      <c r="K105" s="476">
        <v>0</v>
      </c>
      <c r="L105" s="476">
        <v>0</v>
      </c>
      <c r="M105" s="476">
        <v>0</v>
      </c>
      <c r="N105" s="495">
        <v>0</v>
      </c>
      <c r="O105" s="476">
        <v>0</v>
      </c>
      <c r="P105" s="476">
        <v>0</v>
      </c>
      <c r="Q105" s="495">
        <v>0</v>
      </c>
      <c r="R105" s="476">
        <v>0</v>
      </c>
      <c r="S105" s="476">
        <v>0</v>
      </c>
      <c r="T105" s="476">
        <v>0</v>
      </c>
    </row>
    <row r="106" spans="1:30" ht="15" customHeight="1" x14ac:dyDescent="0.2">
      <c r="A106" s="756">
        <v>9</v>
      </c>
      <c r="B106" s="515" t="s">
        <v>1209</v>
      </c>
      <c r="C106" s="476">
        <v>0</v>
      </c>
      <c r="D106" s="495">
        <v>0</v>
      </c>
      <c r="E106" s="495">
        <v>0</v>
      </c>
      <c r="F106" s="476">
        <v>0</v>
      </c>
      <c r="G106" s="476">
        <v>0</v>
      </c>
      <c r="H106" s="495">
        <v>0</v>
      </c>
      <c r="I106" s="476">
        <v>0</v>
      </c>
      <c r="J106" s="476">
        <v>0</v>
      </c>
      <c r="K106" s="476">
        <v>0</v>
      </c>
      <c r="L106" s="476">
        <v>0</v>
      </c>
      <c r="M106" s="476">
        <v>0</v>
      </c>
      <c r="N106" s="495">
        <v>0</v>
      </c>
      <c r="O106" s="476">
        <v>0</v>
      </c>
      <c r="P106" s="476">
        <v>0</v>
      </c>
      <c r="Q106" s="495">
        <v>0</v>
      </c>
      <c r="R106" s="476">
        <v>0</v>
      </c>
      <c r="S106" s="476">
        <v>0</v>
      </c>
      <c r="T106" s="476">
        <v>0</v>
      </c>
    </row>
    <row r="107" spans="1:30" ht="15" customHeight="1" x14ac:dyDescent="0.2">
      <c r="A107" s="756">
        <v>10</v>
      </c>
      <c r="B107" s="515" t="s">
        <v>1210</v>
      </c>
      <c r="C107" s="476">
        <v>0</v>
      </c>
      <c r="D107" s="495">
        <v>0</v>
      </c>
      <c r="E107" s="495">
        <v>0</v>
      </c>
      <c r="F107" s="476">
        <v>0</v>
      </c>
      <c r="G107" s="476">
        <v>0</v>
      </c>
      <c r="H107" s="495">
        <v>0</v>
      </c>
      <c r="I107" s="476">
        <v>0</v>
      </c>
      <c r="J107" s="476">
        <v>0</v>
      </c>
      <c r="K107" s="476">
        <v>0</v>
      </c>
      <c r="L107" s="476">
        <v>0</v>
      </c>
      <c r="M107" s="476">
        <v>0</v>
      </c>
      <c r="N107" s="495">
        <v>0</v>
      </c>
      <c r="O107" s="476">
        <v>0</v>
      </c>
      <c r="P107" s="476">
        <v>0</v>
      </c>
      <c r="Q107" s="495">
        <v>0</v>
      </c>
      <c r="R107" s="476">
        <v>0</v>
      </c>
      <c r="S107" s="476">
        <v>0</v>
      </c>
      <c r="T107" s="476">
        <v>0</v>
      </c>
    </row>
    <row r="108" spans="1:30" ht="15" customHeight="1" x14ac:dyDescent="0.2">
      <c r="A108" s="756">
        <v>11</v>
      </c>
      <c r="B108" s="515" t="s">
        <v>1211</v>
      </c>
      <c r="C108" s="476">
        <v>0</v>
      </c>
      <c r="D108" s="495">
        <v>0</v>
      </c>
      <c r="E108" s="495">
        <v>0</v>
      </c>
      <c r="F108" s="476">
        <v>0</v>
      </c>
      <c r="G108" s="476">
        <v>0</v>
      </c>
      <c r="H108" s="495">
        <v>0</v>
      </c>
      <c r="I108" s="476">
        <v>0</v>
      </c>
      <c r="J108" s="476">
        <v>0</v>
      </c>
      <c r="K108" s="476">
        <v>0</v>
      </c>
      <c r="L108" s="476">
        <v>0</v>
      </c>
      <c r="M108" s="476">
        <v>0</v>
      </c>
      <c r="N108" s="495">
        <v>0</v>
      </c>
      <c r="O108" s="476">
        <v>0</v>
      </c>
      <c r="P108" s="476">
        <v>0</v>
      </c>
      <c r="Q108" s="495">
        <v>0</v>
      </c>
      <c r="R108" s="476">
        <v>0</v>
      </c>
      <c r="S108" s="476">
        <v>0</v>
      </c>
      <c r="T108" s="476">
        <v>0</v>
      </c>
    </row>
    <row r="109" spans="1:30" ht="20.25" customHeight="1" x14ac:dyDescent="0.2">
      <c r="A109" s="756">
        <v>12</v>
      </c>
      <c r="B109" s="515" t="s">
        <v>1212</v>
      </c>
      <c r="C109" s="476">
        <v>0</v>
      </c>
      <c r="D109" s="495">
        <v>0</v>
      </c>
      <c r="E109" s="495">
        <v>0</v>
      </c>
      <c r="F109" s="476">
        <v>0</v>
      </c>
      <c r="G109" s="476">
        <v>0</v>
      </c>
      <c r="H109" s="495">
        <v>0</v>
      </c>
      <c r="I109" s="476">
        <v>0</v>
      </c>
      <c r="J109" s="476">
        <v>0</v>
      </c>
      <c r="K109" s="476">
        <v>0</v>
      </c>
      <c r="L109" s="476">
        <v>0</v>
      </c>
      <c r="M109" s="476">
        <v>0</v>
      </c>
      <c r="N109" s="495">
        <v>0</v>
      </c>
      <c r="O109" s="476">
        <v>0</v>
      </c>
      <c r="P109" s="476">
        <v>0</v>
      </c>
      <c r="Q109" s="495">
        <v>0</v>
      </c>
      <c r="R109" s="476">
        <v>0</v>
      </c>
      <c r="S109" s="476">
        <v>0</v>
      </c>
      <c r="T109" s="476">
        <v>0</v>
      </c>
    </row>
    <row r="110" spans="1:30" ht="15" customHeight="1" x14ac:dyDescent="0.2">
      <c r="A110" s="756">
        <v>13</v>
      </c>
      <c r="B110" s="515" t="s">
        <v>1213</v>
      </c>
      <c r="C110" s="476">
        <v>0</v>
      </c>
      <c r="D110" s="495">
        <v>0</v>
      </c>
      <c r="E110" s="495">
        <v>0</v>
      </c>
      <c r="F110" s="476">
        <v>0</v>
      </c>
      <c r="G110" s="476">
        <v>0</v>
      </c>
      <c r="H110" s="495">
        <v>0</v>
      </c>
      <c r="I110" s="476">
        <v>0</v>
      </c>
      <c r="J110" s="476">
        <v>0</v>
      </c>
      <c r="K110" s="476">
        <v>0</v>
      </c>
      <c r="L110" s="476">
        <v>0</v>
      </c>
      <c r="M110" s="476">
        <v>0</v>
      </c>
      <c r="N110" s="495">
        <v>0</v>
      </c>
      <c r="O110" s="476">
        <v>0</v>
      </c>
      <c r="P110" s="476">
        <v>0</v>
      </c>
      <c r="Q110" s="495">
        <v>0</v>
      </c>
      <c r="R110" s="476">
        <v>0</v>
      </c>
      <c r="S110" s="476">
        <v>0</v>
      </c>
      <c r="T110" s="476">
        <v>0</v>
      </c>
    </row>
    <row r="111" spans="1:30" ht="15" customHeight="1" x14ac:dyDescent="0.2">
      <c r="A111" s="756">
        <v>14</v>
      </c>
      <c r="B111" s="515" t="s">
        <v>1222</v>
      </c>
      <c r="C111" s="476">
        <v>0</v>
      </c>
      <c r="D111" s="495">
        <v>0</v>
      </c>
      <c r="E111" s="495">
        <v>0</v>
      </c>
      <c r="F111" s="476">
        <v>0</v>
      </c>
      <c r="G111" s="476">
        <v>0</v>
      </c>
      <c r="H111" s="495">
        <v>0</v>
      </c>
      <c r="I111" s="476">
        <v>0</v>
      </c>
      <c r="J111" s="476">
        <v>0</v>
      </c>
      <c r="K111" s="476">
        <v>0</v>
      </c>
      <c r="L111" s="476">
        <v>0</v>
      </c>
      <c r="M111" s="476">
        <v>0</v>
      </c>
      <c r="N111" s="495">
        <v>0</v>
      </c>
      <c r="O111" s="476">
        <v>0</v>
      </c>
      <c r="P111" s="476">
        <v>0</v>
      </c>
      <c r="Q111" s="495">
        <v>0</v>
      </c>
      <c r="R111" s="476">
        <v>0</v>
      </c>
      <c r="S111" s="476">
        <v>0</v>
      </c>
      <c r="T111" s="476">
        <v>0</v>
      </c>
    </row>
    <row r="112" spans="1:30" ht="15" customHeight="1" x14ac:dyDescent="0.2">
      <c r="A112" s="756">
        <v>15</v>
      </c>
      <c r="B112" s="515" t="s">
        <v>1389</v>
      </c>
      <c r="C112" s="476">
        <v>0</v>
      </c>
      <c r="D112" s="495">
        <v>0</v>
      </c>
      <c r="E112" s="495">
        <v>0</v>
      </c>
      <c r="F112" s="476">
        <v>0</v>
      </c>
      <c r="G112" s="476">
        <v>0</v>
      </c>
      <c r="H112" s="495">
        <v>0</v>
      </c>
      <c r="I112" s="476">
        <v>0</v>
      </c>
      <c r="J112" s="476">
        <v>0</v>
      </c>
      <c r="K112" s="476">
        <v>0</v>
      </c>
      <c r="L112" s="476">
        <v>0</v>
      </c>
      <c r="M112" s="476">
        <v>0</v>
      </c>
      <c r="N112" s="495">
        <v>0</v>
      </c>
      <c r="O112" s="476">
        <v>0</v>
      </c>
      <c r="P112" s="476">
        <v>0</v>
      </c>
      <c r="Q112" s="495">
        <v>0</v>
      </c>
      <c r="R112" s="476">
        <v>0</v>
      </c>
      <c r="S112" s="476">
        <v>0</v>
      </c>
      <c r="T112" s="476">
        <v>0</v>
      </c>
    </row>
    <row r="113" spans="1:30" ht="15" customHeight="1" x14ac:dyDescent="0.2">
      <c r="A113" s="756">
        <v>16</v>
      </c>
      <c r="B113" s="515" t="s">
        <v>1214</v>
      </c>
      <c r="C113" s="476">
        <v>0</v>
      </c>
      <c r="D113" s="495">
        <v>0</v>
      </c>
      <c r="E113" s="495">
        <v>0</v>
      </c>
      <c r="F113" s="476">
        <v>0</v>
      </c>
      <c r="G113" s="476">
        <v>0</v>
      </c>
      <c r="H113" s="495">
        <v>0</v>
      </c>
      <c r="I113" s="476">
        <v>0</v>
      </c>
      <c r="J113" s="476">
        <v>0</v>
      </c>
      <c r="K113" s="476">
        <v>0</v>
      </c>
      <c r="L113" s="476">
        <v>0</v>
      </c>
      <c r="M113" s="476">
        <v>0</v>
      </c>
      <c r="N113" s="495">
        <v>0</v>
      </c>
      <c r="O113" s="476">
        <v>0</v>
      </c>
      <c r="P113" s="476">
        <v>0</v>
      </c>
      <c r="Q113" s="495">
        <v>0</v>
      </c>
      <c r="R113" s="476">
        <v>0</v>
      </c>
      <c r="S113" s="476">
        <v>0</v>
      </c>
      <c r="T113" s="476">
        <v>0</v>
      </c>
    </row>
    <row r="114" spans="1:30" ht="15" customHeight="1" x14ac:dyDescent="0.2">
      <c r="A114" s="756">
        <v>17</v>
      </c>
      <c r="B114" s="515" t="s">
        <v>1215</v>
      </c>
      <c r="C114" s="476">
        <v>0</v>
      </c>
      <c r="D114" s="495">
        <v>0</v>
      </c>
      <c r="E114" s="495">
        <v>0</v>
      </c>
      <c r="F114" s="476">
        <v>0</v>
      </c>
      <c r="G114" s="476">
        <v>0</v>
      </c>
      <c r="H114" s="495">
        <v>0</v>
      </c>
      <c r="I114" s="476">
        <v>0</v>
      </c>
      <c r="J114" s="476">
        <v>0</v>
      </c>
      <c r="K114" s="476">
        <v>0</v>
      </c>
      <c r="L114" s="476">
        <v>0</v>
      </c>
      <c r="M114" s="476">
        <v>0</v>
      </c>
      <c r="N114" s="495">
        <v>0</v>
      </c>
      <c r="O114" s="476">
        <v>0</v>
      </c>
      <c r="P114" s="476">
        <v>0</v>
      </c>
      <c r="Q114" s="495">
        <v>0</v>
      </c>
      <c r="R114" s="476">
        <v>0</v>
      </c>
      <c r="S114" s="476">
        <v>0</v>
      </c>
      <c r="T114" s="476">
        <v>0</v>
      </c>
    </row>
    <row r="115" spans="1:30" ht="15" customHeight="1" x14ac:dyDescent="0.2">
      <c r="A115" s="756">
        <v>18</v>
      </c>
      <c r="B115" s="515" t="s">
        <v>1216</v>
      </c>
      <c r="C115" s="476">
        <v>0</v>
      </c>
      <c r="D115" s="495">
        <v>0</v>
      </c>
      <c r="E115" s="495">
        <v>0</v>
      </c>
      <c r="F115" s="476">
        <v>0</v>
      </c>
      <c r="G115" s="476">
        <v>0</v>
      </c>
      <c r="H115" s="495">
        <v>0</v>
      </c>
      <c r="I115" s="476">
        <v>0</v>
      </c>
      <c r="J115" s="476">
        <v>0</v>
      </c>
      <c r="K115" s="476">
        <v>0</v>
      </c>
      <c r="L115" s="476">
        <v>0</v>
      </c>
      <c r="M115" s="476">
        <v>0</v>
      </c>
      <c r="N115" s="495">
        <v>0</v>
      </c>
      <c r="O115" s="476">
        <v>0</v>
      </c>
      <c r="P115" s="476">
        <v>0</v>
      </c>
      <c r="Q115" s="495">
        <v>0</v>
      </c>
      <c r="R115" s="476">
        <v>0</v>
      </c>
      <c r="S115" s="476">
        <v>0</v>
      </c>
      <c r="T115" s="476">
        <v>0</v>
      </c>
    </row>
    <row r="116" spans="1:30" ht="15" customHeight="1" x14ac:dyDescent="0.2">
      <c r="A116" s="756">
        <v>19</v>
      </c>
      <c r="B116" s="515" t="s">
        <v>1217</v>
      </c>
      <c r="C116" s="476">
        <v>0</v>
      </c>
      <c r="D116" s="495">
        <v>0</v>
      </c>
      <c r="E116" s="495">
        <v>0</v>
      </c>
      <c r="F116" s="476">
        <v>0</v>
      </c>
      <c r="G116" s="476">
        <v>0</v>
      </c>
      <c r="H116" s="495">
        <v>0</v>
      </c>
      <c r="I116" s="476">
        <v>0</v>
      </c>
      <c r="J116" s="476">
        <v>0</v>
      </c>
      <c r="K116" s="476">
        <v>0</v>
      </c>
      <c r="L116" s="476">
        <v>0</v>
      </c>
      <c r="M116" s="476">
        <v>0</v>
      </c>
      <c r="N116" s="495">
        <v>0</v>
      </c>
      <c r="O116" s="476">
        <v>0</v>
      </c>
      <c r="P116" s="476">
        <v>0</v>
      </c>
      <c r="Q116" s="495">
        <v>0</v>
      </c>
      <c r="R116" s="476">
        <v>0</v>
      </c>
      <c r="S116" s="476">
        <v>0</v>
      </c>
      <c r="T116" s="476">
        <v>0</v>
      </c>
    </row>
    <row r="117" spans="1:30" ht="15" customHeight="1" x14ac:dyDescent="0.2">
      <c r="A117" s="756">
        <v>20</v>
      </c>
      <c r="B117" s="515" t="s">
        <v>1218</v>
      </c>
      <c r="C117" s="476">
        <v>0</v>
      </c>
      <c r="D117" s="495">
        <v>0</v>
      </c>
      <c r="E117" s="495">
        <v>0</v>
      </c>
      <c r="F117" s="476">
        <v>0</v>
      </c>
      <c r="G117" s="476">
        <v>0</v>
      </c>
      <c r="H117" s="495">
        <v>0</v>
      </c>
      <c r="I117" s="476">
        <v>0</v>
      </c>
      <c r="J117" s="476">
        <v>0</v>
      </c>
      <c r="K117" s="476">
        <v>0</v>
      </c>
      <c r="L117" s="476">
        <v>0</v>
      </c>
      <c r="M117" s="476">
        <v>0</v>
      </c>
      <c r="N117" s="495">
        <v>0</v>
      </c>
      <c r="O117" s="476">
        <v>0</v>
      </c>
      <c r="P117" s="476">
        <v>0</v>
      </c>
      <c r="Q117" s="495">
        <v>0</v>
      </c>
      <c r="R117" s="476">
        <v>0</v>
      </c>
      <c r="S117" s="476">
        <v>0</v>
      </c>
      <c r="T117" s="476">
        <v>0</v>
      </c>
    </row>
    <row r="118" spans="1:30" ht="15" customHeight="1" x14ac:dyDescent="0.2">
      <c r="A118" s="756">
        <v>21</v>
      </c>
      <c r="B118" s="515" t="s">
        <v>1219</v>
      </c>
      <c r="C118" s="476">
        <v>0</v>
      </c>
      <c r="D118" s="495">
        <v>0</v>
      </c>
      <c r="E118" s="495">
        <v>0</v>
      </c>
      <c r="F118" s="476">
        <v>0</v>
      </c>
      <c r="G118" s="476">
        <v>0</v>
      </c>
      <c r="H118" s="495">
        <v>0</v>
      </c>
      <c r="I118" s="476">
        <v>0</v>
      </c>
      <c r="J118" s="476">
        <v>0</v>
      </c>
      <c r="K118" s="476">
        <v>0</v>
      </c>
      <c r="L118" s="476">
        <v>0</v>
      </c>
      <c r="M118" s="476">
        <v>0</v>
      </c>
      <c r="N118" s="495">
        <v>0</v>
      </c>
      <c r="O118" s="476">
        <v>0</v>
      </c>
      <c r="P118" s="476">
        <v>0</v>
      </c>
      <c r="Q118" s="495">
        <v>0</v>
      </c>
      <c r="R118" s="476">
        <v>0</v>
      </c>
      <c r="S118" s="476">
        <v>0</v>
      </c>
      <c r="T118" s="476">
        <v>0</v>
      </c>
    </row>
    <row r="119" spans="1:30" ht="15" customHeight="1" x14ac:dyDescent="0.2">
      <c r="A119" s="757">
        <v>22</v>
      </c>
      <c r="B119" s="515" t="s">
        <v>1220</v>
      </c>
      <c r="C119" s="498">
        <v>0</v>
      </c>
      <c r="D119" s="495">
        <v>0</v>
      </c>
      <c r="E119" s="495">
        <v>0</v>
      </c>
      <c r="F119" s="476">
        <v>0</v>
      </c>
      <c r="G119" s="476">
        <v>0</v>
      </c>
      <c r="H119" s="495">
        <v>0</v>
      </c>
      <c r="I119" s="476">
        <v>0</v>
      </c>
      <c r="J119" s="476">
        <v>0</v>
      </c>
      <c r="K119" s="476">
        <v>0</v>
      </c>
      <c r="L119" s="476">
        <v>0</v>
      </c>
      <c r="M119" s="476">
        <v>0</v>
      </c>
      <c r="N119" s="495">
        <v>0</v>
      </c>
      <c r="O119" s="476">
        <v>0</v>
      </c>
      <c r="P119" s="476">
        <v>0</v>
      </c>
      <c r="Q119" s="495">
        <v>0</v>
      </c>
      <c r="R119" s="476">
        <v>0</v>
      </c>
      <c r="S119" s="476">
        <v>0</v>
      </c>
      <c r="T119" s="476">
        <v>0</v>
      </c>
    </row>
    <row r="120" spans="1:30" s="539" customFormat="1" ht="18.75" customHeight="1" x14ac:dyDescent="0.2">
      <c r="A120" s="628" t="s">
        <v>1221</v>
      </c>
      <c r="B120" s="514"/>
      <c r="C120" s="548">
        <f>SUM(C98:C119)</f>
        <v>0</v>
      </c>
      <c r="D120" s="548">
        <f t="shared" ref="D120:T120" si="2">SUM(D98:D119)</f>
        <v>0</v>
      </c>
      <c r="E120" s="548">
        <f t="shared" si="2"/>
        <v>0</v>
      </c>
      <c r="F120" s="548">
        <f t="shared" si="2"/>
        <v>0</v>
      </c>
      <c r="G120" s="548">
        <f t="shared" si="2"/>
        <v>0</v>
      </c>
      <c r="H120" s="548">
        <f t="shared" si="2"/>
        <v>0</v>
      </c>
      <c r="I120" s="548">
        <f t="shared" si="2"/>
        <v>0</v>
      </c>
      <c r="J120" s="548">
        <f t="shared" si="2"/>
        <v>0</v>
      </c>
      <c r="K120" s="548">
        <f t="shared" si="2"/>
        <v>0</v>
      </c>
      <c r="L120" s="548">
        <f t="shared" si="2"/>
        <v>0</v>
      </c>
      <c r="M120" s="548">
        <f t="shared" si="2"/>
        <v>0</v>
      </c>
      <c r="N120" s="548">
        <f t="shared" si="2"/>
        <v>0</v>
      </c>
      <c r="O120" s="548">
        <f t="shared" si="2"/>
        <v>0</v>
      </c>
      <c r="P120" s="548">
        <f t="shared" si="2"/>
        <v>0</v>
      </c>
      <c r="Q120" s="548">
        <f t="shared" si="2"/>
        <v>0</v>
      </c>
      <c r="R120" s="548">
        <f t="shared" si="2"/>
        <v>0</v>
      </c>
      <c r="S120" s="548">
        <f t="shared" si="2"/>
        <v>0</v>
      </c>
      <c r="T120" s="548">
        <f t="shared" si="2"/>
        <v>0</v>
      </c>
      <c r="U120" s="388"/>
      <c r="V120" s="388"/>
      <c r="W120" s="388"/>
      <c r="X120" s="388"/>
      <c r="Y120" s="388"/>
      <c r="Z120" s="388"/>
      <c r="AA120" s="388"/>
      <c r="AB120" s="388"/>
      <c r="AC120" s="388"/>
      <c r="AD120" s="388"/>
    </row>
    <row r="121" spans="1:30" s="539" customFormat="1" ht="20.25" customHeight="1" x14ac:dyDescent="0.2">
      <c r="A121" s="759" t="s">
        <v>317</v>
      </c>
      <c r="B121" s="536"/>
      <c r="C121" s="549">
        <v>0</v>
      </c>
      <c r="D121" s="550">
        <v>0</v>
      </c>
      <c r="E121" s="550">
        <v>0</v>
      </c>
      <c r="F121" s="550">
        <v>0</v>
      </c>
      <c r="G121" s="550">
        <v>0</v>
      </c>
      <c r="H121" s="550">
        <v>0</v>
      </c>
      <c r="I121" s="550">
        <v>0</v>
      </c>
      <c r="J121" s="550">
        <v>0</v>
      </c>
      <c r="K121" s="550">
        <v>0</v>
      </c>
      <c r="L121" s="550">
        <v>0</v>
      </c>
      <c r="M121" s="550">
        <v>0</v>
      </c>
      <c r="N121" s="550">
        <v>0</v>
      </c>
      <c r="O121" s="550">
        <v>0</v>
      </c>
      <c r="P121" s="550">
        <v>0</v>
      </c>
      <c r="Q121" s="550">
        <v>0</v>
      </c>
      <c r="R121" s="550">
        <v>0</v>
      </c>
      <c r="S121" s="550">
        <v>0</v>
      </c>
      <c r="T121" s="760">
        <v>0</v>
      </c>
      <c r="U121" s="388"/>
      <c r="V121" s="388"/>
      <c r="W121" s="388"/>
      <c r="X121" s="388"/>
      <c r="Y121" s="388"/>
      <c r="Z121" s="388"/>
      <c r="AA121" s="388"/>
      <c r="AB121" s="388"/>
      <c r="AC121" s="388"/>
      <c r="AD121" s="388"/>
    </row>
    <row r="122" spans="1:30" s="539" customFormat="1" ht="20.25" customHeight="1" x14ac:dyDescent="0.2">
      <c r="A122" s="761" t="s">
        <v>318</v>
      </c>
      <c r="B122" s="542"/>
      <c r="C122" s="551">
        <f>C123+C124</f>
        <v>0</v>
      </c>
      <c r="D122" s="551">
        <f t="shared" ref="D122:T122" si="3">D123+D124</f>
        <v>0</v>
      </c>
      <c r="E122" s="551">
        <f t="shared" si="3"/>
        <v>0</v>
      </c>
      <c r="F122" s="551">
        <f t="shared" si="3"/>
        <v>0</v>
      </c>
      <c r="G122" s="551">
        <f t="shared" si="3"/>
        <v>1</v>
      </c>
      <c r="H122" s="551">
        <f t="shared" si="3"/>
        <v>0</v>
      </c>
      <c r="I122" s="551">
        <f t="shared" si="3"/>
        <v>0</v>
      </c>
      <c r="J122" s="551">
        <f t="shared" si="3"/>
        <v>1</v>
      </c>
      <c r="K122" s="551">
        <f t="shared" si="3"/>
        <v>1</v>
      </c>
      <c r="L122" s="551">
        <f t="shared" si="3"/>
        <v>0</v>
      </c>
      <c r="M122" s="551">
        <f t="shared" si="3"/>
        <v>0</v>
      </c>
      <c r="N122" s="551">
        <f t="shared" si="3"/>
        <v>0</v>
      </c>
      <c r="O122" s="551">
        <f t="shared" si="3"/>
        <v>0</v>
      </c>
      <c r="P122" s="551">
        <f t="shared" si="3"/>
        <v>0</v>
      </c>
      <c r="Q122" s="551">
        <f t="shared" si="3"/>
        <v>0</v>
      </c>
      <c r="R122" s="551">
        <f t="shared" si="3"/>
        <v>0</v>
      </c>
      <c r="S122" s="551">
        <f t="shared" si="3"/>
        <v>0</v>
      </c>
      <c r="T122" s="551">
        <f t="shared" si="3"/>
        <v>0</v>
      </c>
      <c r="U122" s="388"/>
      <c r="V122" s="388"/>
      <c r="W122" s="388"/>
      <c r="X122" s="388"/>
      <c r="Y122" s="388"/>
      <c r="Z122" s="388"/>
      <c r="AA122" s="388"/>
      <c r="AB122" s="388"/>
      <c r="AC122" s="388"/>
      <c r="AD122" s="388"/>
    </row>
    <row r="123" spans="1:30" s="539" customFormat="1" ht="20.25" customHeight="1" x14ac:dyDescent="0.2">
      <c r="A123" s="492">
        <v>1</v>
      </c>
      <c r="B123" s="493" t="s">
        <v>1223</v>
      </c>
      <c r="C123" s="486">
        <v>0</v>
      </c>
      <c r="D123" s="486">
        <v>0</v>
      </c>
      <c r="E123" s="486">
        <v>0</v>
      </c>
      <c r="F123" s="486">
        <v>0</v>
      </c>
      <c r="G123" s="486">
        <v>1</v>
      </c>
      <c r="H123" s="486">
        <v>0</v>
      </c>
      <c r="I123" s="486">
        <v>0</v>
      </c>
      <c r="J123" s="486">
        <v>1</v>
      </c>
      <c r="K123" s="486">
        <v>1</v>
      </c>
      <c r="L123" s="486">
        <v>0</v>
      </c>
      <c r="M123" s="486">
        <v>0</v>
      </c>
      <c r="N123" s="486">
        <v>0</v>
      </c>
      <c r="O123" s="486">
        <v>0</v>
      </c>
      <c r="P123" s="486">
        <v>0</v>
      </c>
      <c r="Q123" s="486">
        <v>0</v>
      </c>
      <c r="R123" s="486">
        <v>0</v>
      </c>
      <c r="S123" s="486">
        <v>0</v>
      </c>
      <c r="T123" s="486">
        <v>0</v>
      </c>
      <c r="U123" s="388"/>
      <c r="V123" s="388"/>
      <c r="W123" s="388"/>
      <c r="X123" s="388"/>
      <c r="Y123" s="388"/>
      <c r="Z123" s="388"/>
      <c r="AA123" s="388"/>
      <c r="AB123" s="388"/>
      <c r="AC123" s="388"/>
      <c r="AD123" s="388"/>
    </row>
    <row r="124" spans="1:30" s="539" customFormat="1" ht="20.25" customHeight="1" x14ac:dyDescent="0.2">
      <c r="A124" s="492">
        <v>2</v>
      </c>
      <c r="B124" s="494" t="s">
        <v>1224</v>
      </c>
      <c r="C124" s="486">
        <v>0</v>
      </c>
      <c r="D124" s="486">
        <v>0</v>
      </c>
      <c r="E124" s="486">
        <v>0</v>
      </c>
      <c r="F124" s="486">
        <v>0</v>
      </c>
      <c r="G124" s="486">
        <v>0</v>
      </c>
      <c r="H124" s="486">
        <v>0</v>
      </c>
      <c r="I124" s="486">
        <v>0</v>
      </c>
      <c r="J124" s="486">
        <v>0</v>
      </c>
      <c r="K124" s="486">
        <v>0</v>
      </c>
      <c r="L124" s="486">
        <v>0</v>
      </c>
      <c r="M124" s="486">
        <v>0</v>
      </c>
      <c r="N124" s="486">
        <v>0</v>
      </c>
      <c r="O124" s="486">
        <v>0</v>
      </c>
      <c r="P124" s="486">
        <v>0</v>
      </c>
      <c r="Q124" s="486">
        <v>0</v>
      </c>
      <c r="R124" s="486">
        <v>0</v>
      </c>
      <c r="S124" s="486">
        <v>0</v>
      </c>
      <c r="T124" s="486">
        <v>0</v>
      </c>
      <c r="U124" s="388"/>
      <c r="V124" s="388"/>
      <c r="W124" s="388"/>
      <c r="X124" s="388"/>
      <c r="Y124" s="388"/>
      <c r="Z124" s="388"/>
      <c r="AA124" s="388"/>
      <c r="AB124" s="388"/>
      <c r="AC124" s="388"/>
      <c r="AD124" s="388"/>
    </row>
    <row r="125" spans="1:30" s="539" customFormat="1" ht="21" customHeight="1" x14ac:dyDescent="0.2">
      <c r="A125" s="751" t="s">
        <v>1308</v>
      </c>
      <c r="B125" s="537"/>
      <c r="C125" s="552">
        <f>C37+C49+C120+C121+C122+C97</f>
        <v>147</v>
      </c>
      <c r="D125" s="552">
        <f t="shared" ref="D125:T125" si="4">D37+D49+D120+D121+D122+D97</f>
        <v>61</v>
      </c>
      <c r="E125" s="552">
        <f t="shared" si="4"/>
        <v>208</v>
      </c>
      <c r="F125" s="552">
        <f t="shared" si="4"/>
        <v>140</v>
      </c>
      <c r="G125" s="552">
        <f t="shared" si="4"/>
        <v>141</v>
      </c>
      <c r="H125" s="552">
        <f>H37+H49+H120+H121+H122+H97</f>
        <v>282</v>
      </c>
      <c r="I125" s="552">
        <f t="shared" si="4"/>
        <v>287</v>
      </c>
      <c r="J125" s="552">
        <f t="shared" si="4"/>
        <v>204</v>
      </c>
      <c r="K125" s="552">
        <f t="shared" si="4"/>
        <v>491</v>
      </c>
      <c r="L125" s="552">
        <f t="shared" si="4"/>
        <v>17</v>
      </c>
      <c r="M125" s="552">
        <f t="shared" si="4"/>
        <v>47</v>
      </c>
      <c r="N125" s="552">
        <f t="shared" si="4"/>
        <v>64</v>
      </c>
      <c r="O125" s="552">
        <f t="shared" si="4"/>
        <v>6</v>
      </c>
      <c r="P125" s="552">
        <f t="shared" si="4"/>
        <v>4</v>
      </c>
      <c r="Q125" s="552">
        <f t="shared" si="4"/>
        <v>10</v>
      </c>
      <c r="R125" s="552">
        <f t="shared" si="4"/>
        <v>23</v>
      </c>
      <c r="S125" s="552">
        <f t="shared" si="4"/>
        <v>51</v>
      </c>
      <c r="T125" s="762">
        <f t="shared" si="4"/>
        <v>74</v>
      </c>
      <c r="U125" s="388"/>
      <c r="V125" s="388"/>
      <c r="W125" s="388"/>
      <c r="X125" s="388"/>
      <c r="Y125" s="388"/>
      <c r="Z125" s="388"/>
      <c r="AA125" s="388"/>
      <c r="AB125" s="388"/>
      <c r="AC125" s="388"/>
      <c r="AD125" s="388"/>
    </row>
    <row r="126" spans="1:30" s="539" customFormat="1" ht="22.5" customHeight="1" x14ac:dyDescent="0.2">
      <c r="A126" s="763" t="s">
        <v>1309</v>
      </c>
      <c r="B126" s="764"/>
      <c r="C126" s="274"/>
      <c r="D126" s="274"/>
      <c r="E126" s="765">
        <f>E125/'[2]2'!$E$28*100000</f>
        <v>18.53559859735422</v>
      </c>
      <c r="F126" s="274"/>
      <c r="G126" s="274"/>
      <c r="H126" s="765">
        <f>H125/'[2]2'!$E$28*100000</f>
        <v>25.129994252182168</v>
      </c>
      <c r="I126" s="274"/>
      <c r="J126" s="274"/>
      <c r="K126" s="765">
        <f>K125/'[2]2'!$E$28*100000</f>
        <v>43.754706304331364</v>
      </c>
      <c r="L126" s="274"/>
      <c r="M126" s="274"/>
      <c r="N126" s="765">
        <f>N125/'[2]2'!$E$28*100000</f>
        <v>5.7032611068782222</v>
      </c>
      <c r="O126" s="274"/>
      <c r="P126" s="274"/>
      <c r="Q126" s="765">
        <f>Q125/'[2]2'!$E$28*100000</f>
        <v>0.89113454794972224</v>
      </c>
      <c r="R126" s="274"/>
      <c r="S126" s="274"/>
      <c r="T126" s="765">
        <f>T125/'[2]2'!$E$28*100000</f>
        <v>6.5943956548279443</v>
      </c>
      <c r="U126" s="388"/>
      <c r="V126" s="388"/>
      <c r="W126" s="388"/>
      <c r="X126" s="388"/>
      <c r="Y126" s="388"/>
      <c r="Z126" s="388"/>
      <c r="AA126" s="388"/>
      <c r="AB126" s="388"/>
      <c r="AC126" s="388"/>
      <c r="AD126" s="388"/>
    </row>
    <row r="127" spans="1:30" ht="15.75" customHeight="1" x14ac:dyDescent="0.2">
      <c r="A127" s="40"/>
      <c r="B127" s="40"/>
      <c r="C127" s="40"/>
      <c r="D127" s="40"/>
      <c r="E127" s="256"/>
      <c r="F127" s="40"/>
      <c r="G127" s="40"/>
      <c r="H127" s="256"/>
      <c r="I127" s="40"/>
      <c r="J127" s="40"/>
      <c r="K127" s="256"/>
      <c r="L127" s="40"/>
      <c r="M127" s="40"/>
      <c r="N127" s="256"/>
      <c r="O127" s="40"/>
      <c r="P127" s="40"/>
      <c r="Q127" s="256"/>
      <c r="R127" s="40"/>
      <c r="S127" s="40"/>
      <c r="T127" s="256"/>
    </row>
    <row r="128" spans="1:30" ht="21" customHeight="1" x14ac:dyDescent="0.2">
      <c r="A128" s="1230" t="s">
        <v>1333</v>
      </c>
      <c r="B128" s="1230"/>
      <c r="C128" s="1230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</row>
    <row r="129" spans="1:3" ht="21" customHeight="1" x14ac:dyDescent="0.2">
      <c r="A129" s="689" t="s">
        <v>1002</v>
      </c>
      <c r="B129" s="689"/>
      <c r="C129" s="689"/>
    </row>
    <row r="130" spans="1:3" ht="21" customHeight="1" x14ac:dyDescent="0.2">
      <c r="A130" s="177"/>
      <c r="B130" s="689" t="s">
        <v>1003</v>
      </c>
      <c r="C130" s="177"/>
    </row>
  </sheetData>
  <mergeCells count="8">
    <mergeCell ref="O7:Q7"/>
    <mergeCell ref="R7:T7"/>
    <mergeCell ref="A3:T3"/>
    <mergeCell ref="I7:K7"/>
    <mergeCell ref="A128:C128"/>
    <mergeCell ref="L7:N7"/>
    <mergeCell ref="A7:A8"/>
    <mergeCell ref="B7:B8"/>
  </mergeCells>
  <phoneticPr fontId="0" type="noConversion"/>
  <printOptions horizontalCentered="1"/>
  <pageMargins left="0.88" right="0.78740157480314998" top="0.97" bottom="0.42" header="0" footer="0"/>
  <pageSetup paperSize="130" scale="63" orientation="landscape" r:id="rId1"/>
  <headerFooter alignWithMargins="0"/>
  <rowBreaks count="4" manualBreakCount="4">
    <brk id="24" max="19" man="1"/>
    <brk id="49" max="19" man="1"/>
    <brk id="71" max="16383" man="1"/>
    <brk id="93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0"/>
  </sheetPr>
  <dimension ref="A1:Z134"/>
  <sheetViews>
    <sheetView view="pageBreakPreview" topLeftCell="A52" zoomScale="60" zoomScaleNormal="114" workbookViewId="0">
      <selection activeCell="D132" sqref="D132"/>
    </sheetView>
  </sheetViews>
  <sheetFormatPr defaultColWidth="11.42578125" defaultRowHeight="15" x14ac:dyDescent="0.2"/>
  <cols>
    <col min="1" max="1" width="6.42578125" style="4" customWidth="1"/>
    <col min="2" max="2" width="59.5703125" style="4" customWidth="1"/>
    <col min="3" max="6" width="20.7109375" style="4" customWidth="1"/>
    <col min="7" max="9" width="12.7109375" style="4" customWidth="1"/>
    <col min="10" max="12" width="12.28515625" style="4" customWidth="1"/>
    <col min="13" max="14" width="8.7109375" style="4" customWidth="1"/>
    <col min="15" max="16384" width="11.42578125" style="4"/>
  </cols>
  <sheetData>
    <row r="1" spans="1:26" x14ac:dyDescent="0.2">
      <c r="A1" s="3" t="s">
        <v>590</v>
      </c>
    </row>
    <row r="3" spans="1:26" s="203" customFormat="1" ht="16.5" x14ac:dyDescent="0.2">
      <c r="A3" s="1215" t="s">
        <v>525</v>
      </c>
      <c r="B3" s="1215"/>
      <c r="C3" s="1215"/>
      <c r="D3" s="1215"/>
      <c r="E3" s="1215"/>
      <c r="F3" s="1215"/>
    </row>
    <row r="4" spans="1:26" s="203" customFormat="1" ht="16.5" x14ac:dyDescent="0.2">
      <c r="A4" s="1239" t="str">
        <f>'1'!E5</f>
        <v>KABUPATEN</v>
      </c>
      <c r="B4" s="1239"/>
      <c r="C4" s="1233" t="str">
        <f>'1'!F5</f>
        <v>MOJOKERTO</v>
      </c>
      <c r="D4" s="1233"/>
      <c r="E4" s="1233"/>
      <c r="G4" s="206"/>
      <c r="H4" s="206"/>
      <c r="I4" s="202"/>
      <c r="J4" s="202"/>
      <c r="K4" s="202"/>
      <c r="L4" s="202"/>
      <c r="M4" s="202"/>
      <c r="N4" s="202"/>
    </row>
    <row r="5" spans="1:26" s="203" customFormat="1" ht="16.5" x14ac:dyDescent="0.2">
      <c r="A5" s="1239" t="str">
        <f>'1'!E6</f>
        <v xml:space="preserve">TAHUN </v>
      </c>
      <c r="B5" s="1239"/>
      <c r="C5" s="1233">
        <f>'1'!F6</f>
        <v>2021</v>
      </c>
      <c r="D5" s="1233"/>
      <c r="G5" s="206"/>
      <c r="H5" s="206"/>
      <c r="I5" s="202"/>
      <c r="J5" s="202"/>
      <c r="K5" s="202"/>
      <c r="L5" s="202"/>
      <c r="M5" s="202"/>
      <c r="N5" s="202"/>
    </row>
    <row r="7" spans="1:26" ht="18" customHeight="1" x14ac:dyDescent="0.2">
      <c r="A7" s="1237" t="s">
        <v>153</v>
      </c>
      <c r="B7" s="1237" t="s">
        <v>174</v>
      </c>
      <c r="C7" s="1234" t="s">
        <v>308</v>
      </c>
      <c r="D7" s="1235"/>
      <c r="E7" s="1236"/>
      <c r="F7" s="1237" t="s">
        <v>868</v>
      </c>
    </row>
    <row r="8" spans="1:26" ht="18" customHeight="1" x14ac:dyDescent="0.2">
      <c r="A8" s="1238"/>
      <c r="B8" s="1238"/>
      <c r="C8" s="110" t="s">
        <v>27</v>
      </c>
      <c r="D8" s="110" t="s">
        <v>28</v>
      </c>
      <c r="E8" s="110" t="s">
        <v>29</v>
      </c>
      <c r="F8" s="1238"/>
      <c r="G8" s="378"/>
    </row>
    <row r="9" spans="1:26" x14ac:dyDescent="0.2">
      <c r="A9" s="225">
        <v>1</v>
      </c>
      <c r="B9" s="225">
        <v>2</v>
      </c>
      <c r="C9" s="225">
        <v>3</v>
      </c>
      <c r="D9" s="225">
        <v>4</v>
      </c>
      <c r="E9" s="225">
        <v>5</v>
      </c>
      <c r="F9" s="225">
        <v>6</v>
      </c>
      <c r="G9" s="406"/>
      <c r="H9" s="1"/>
      <c r="I9" s="1"/>
      <c r="J9" s="1"/>
      <c r="K9" s="1"/>
    </row>
    <row r="10" spans="1:26" s="539" customFormat="1" ht="15" customHeight="1" x14ac:dyDescent="0.2">
      <c r="A10" s="748">
        <v>1</v>
      </c>
      <c r="B10" s="766" t="str">
        <f>'11'!B10</f>
        <v>Puskesmas Sooko</v>
      </c>
      <c r="C10" s="553">
        <v>3</v>
      </c>
      <c r="D10" s="593">
        <v>16</v>
      </c>
      <c r="E10" s="554">
        <v>19</v>
      </c>
      <c r="F10" s="767">
        <v>19</v>
      </c>
      <c r="G10" s="388"/>
      <c r="H10" s="388"/>
      <c r="I10" s="388"/>
      <c r="J10" s="388"/>
      <c r="K10" s="388"/>
      <c r="L10" s="388"/>
      <c r="M10" s="388"/>
      <c r="N10" s="388"/>
      <c r="O10" s="388"/>
      <c r="P10" s="388"/>
      <c r="Q10" s="388"/>
      <c r="R10" s="388"/>
      <c r="S10" s="388"/>
      <c r="T10" s="388"/>
      <c r="U10" s="388"/>
      <c r="V10" s="388"/>
      <c r="W10" s="388"/>
      <c r="X10" s="388"/>
      <c r="Y10" s="388"/>
      <c r="Z10" s="388"/>
    </row>
    <row r="11" spans="1:26" s="539" customFormat="1" ht="15" customHeight="1" x14ac:dyDescent="0.2">
      <c r="A11" s="701">
        <v>2</v>
      </c>
      <c r="B11" s="766" t="str">
        <f>'11'!B11</f>
        <v>Puskesmas Trowulan</v>
      </c>
      <c r="C11" s="555">
        <v>1</v>
      </c>
      <c r="D11" s="593">
        <v>11</v>
      </c>
      <c r="E11" s="381">
        <v>12</v>
      </c>
      <c r="F11" s="768">
        <v>10</v>
      </c>
      <c r="G11" s="388"/>
      <c r="H11" s="388"/>
      <c r="I11" s="388"/>
      <c r="J11" s="388"/>
      <c r="K11" s="388"/>
      <c r="L11" s="388"/>
      <c r="M11" s="388"/>
      <c r="N11" s="388"/>
      <c r="O11" s="388"/>
      <c r="P11" s="388"/>
      <c r="Q11" s="388"/>
      <c r="R11" s="388"/>
      <c r="S11" s="388"/>
      <c r="T11" s="388"/>
      <c r="U11" s="388"/>
      <c r="V11" s="388"/>
      <c r="W11" s="388"/>
      <c r="X11" s="388"/>
      <c r="Y11" s="388"/>
      <c r="Z11" s="388"/>
    </row>
    <row r="12" spans="1:26" s="539" customFormat="1" ht="15" customHeight="1" x14ac:dyDescent="0.2">
      <c r="A12" s="701">
        <v>3</v>
      </c>
      <c r="B12" s="766" t="str">
        <f>'11'!B12</f>
        <v>Puskesmas Tawangsari</v>
      </c>
      <c r="C12" s="555">
        <v>5</v>
      </c>
      <c r="D12" s="593">
        <v>13</v>
      </c>
      <c r="E12" s="381">
        <v>18</v>
      </c>
      <c r="F12" s="768">
        <v>13</v>
      </c>
      <c r="G12" s="388"/>
      <c r="H12" s="388"/>
      <c r="I12" s="388"/>
      <c r="J12" s="388"/>
      <c r="K12" s="388"/>
      <c r="L12" s="388"/>
      <c r="M12" s="388"/>
      <c r="N12" s="388"/>
      <c r="O12" s="388"/>
      <c r="P12" s="388"/>
      <c r="Q12" s="388"/>
      <c r="R12" s="388"/>
      <c r="S12" s="388"/>
      <c r="T12" s="388"/>
      <c r="U12" s="388"/>
      <c r="V12" s="388"/>
      <c r="W12" s="388"/>
      <c r="X12" s="388"/>
      <c r="Y12" s="388"/>
      <c r="Z12" s="388"/>
    </row>
    <row r="13" spans="1:26" s="539" customFormat="1" ht="15" customHeight="1" x14ac:dyDescent="0.2">
      <c r="A13" s="701">
        <v>4</v>
      </c>
      <c r="B13" s="766" t="str">
        <f>'11'!B13</f>
        <v>Puskesmas Puri</v>
      </c>
      <c r="C13" s="555">
        <v>3</v>
      </c>
      <c r="D13" s="593">
        <v>19</v>
      </c>
      <c r="E13" s="381">
        <v>22</v>
      </c>
      <c r="F13" s="768">
        <v>22</v>
      </c>
      <c r="G13" s="388"/>
      <c r="H13" s="388"/>
      <c r="I13" s="388"/>
      <c r="J13" s="388"/>
      <c r="K13" s="388"/>
      <c r="L13" s="388"/>
      <c r="M13" s="388"/>
      <c r="N13" s="388"/>
      <c r="O13" s="388"/>
      <c r="P13" s="388"/>
      <c r="Q13" s="388"/>
      <c r="R13" s="388"/>
      <c r="S13" s="388"/>
      <c r="T13" s="388"/>
      <c r="U13" s="388"/>
      <c r="V13" s="388"/>
      <c r="W13" s="388"/>
      <c r="X13" s="388"/>
      <c r="Y13" s="388"/>
      <c r="Z13" s="388"/>
    </row>
    <row r="14" spans="1:26" s="539" customFormat="1" ht="15" customHeight="1" x14ac:dyDescent="0.2">
      <c r="A14" s="701">
        <v>5</v>
      </c>
      <c r="B14" s="766" t="str">
        <f>'11'!B14</f>
        <v>Puskesmas Gayaman</v>
      </c>
      <c r="C14" s="555">
        <v>2</v>
      </c>
      <c r="D14" s="593">
        <v>11</v>
      </c>
      <c r="E14" s="381">
        <v>13</v>
      </c>
      <c r="F14" s="768">
        <v>11</v>
      </c>
      <c r="G14" s="388"/>
      <c r="H14" s="388"/>
      <c r="I14" s="388"/>
      <c r="J14" s="388"/>
      <c r="K14" s="388"/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  <c r="Z14" s="388"/>
    </row>
    <row r="15" spans="1:26" s="539" customFormat="1" ht="15" customHeight="1" x14ac:dyDescent="0.2">
      <c r="A15" s="701">
        <v>6</v>
      </c>
      <c r="B15" s="766" t="str">
        <f>'11'!B15</f>
        <v>Puskesmas Bangsal</v>
      </c>
      <c r="C15" s="555">
        <v>4</v>
      </c>
      <c r="D15" s="593">
        <v>19</v>
      </c>
      <c r="E15" s="381">
        <v>23</v>
      </c>
      <c r="F15" s="768">
        <v>24</v>
      </c>
      <c r="G15" s="388"/>
      <c r="H15" s="388"/>
      <c r="I15" s="388"/>
      <c r="J15" s="388"/>
      <c r="K15" s="388"/>
      <c r="L15" s="388"/>
      <c r="M15" s="388"/>
      <c r="N15" s="388"/>
      <c r="O15" s="388"/>
      <c r="P15" s="388"/>
      <c r="Q15" s="388"/>
      <c r="R15" s="388"/>
      <c r="S15" s="388"/>
      <c r="T15" s="388"/>
      <c r="U15" s="388"/>
      <c r="V15" s="388"/>
      <c r="W15" s="388"/>
      <c r="X15" s="388"/>
      <c r="Y15" s="388"/>
      <c r="Z15" s="388"/>
    </row>
    <row r="16" spans="1:26" s="539" customFormat="1" ht="15" customHeight="1" x14ac:dyDescent="0.2">
      <c r="A16" s="701">
        <v>7</v>
      </c>
      <c r="B16" s="766" t="str">
        <f>'11'!B16</f>
        <v>Puskesmas Gedeg</v>
      </c>
      <c r="C16" s="555">
        <v>3</v>
      </c>
      <c r="D16" s="593">
        <v>9</v>
      </c>
      <c r="E16" s="381">
        <v>12</v>
      </c>
      <c r="F16" s="768">
        <v>12</v>
      </c>
      <c r="G16" s="388"/>
      <c r="H16" s="388"/>
      <c r="I16" s="388"/>
      <c r="J16" s="388"/>
      <c r="K16" s="388"/>
      <c r="L16" s="388"/>
      <c r="M16" s="388"/>
      <c r="N16" s="388"/>
      <c r="O16" s="388"/>
      <c r="P16" s="388"/>
      <c r="Q16" s="388"/>
      <c r="R16" s="388"/>
      <c r="S16" s="388"/>
      <c r="T16" s="388"/>
      <c r="U16" s="388"/>
      <c r="V16" s="388"/>
      <c r="W16" s="388"/>
      <c r="X16" s="388"/>
      <c r="Y16" s="388"/>
      <c r="Z16" s="388"/>
    </row>
    <row r="17" spans="1:26" s="539" customFormat="1" ht="15" customHeight="1" x14ac:dyDescent="0.2">
      <c r="A17" s="701">
        <v>8</v>
      </c>
      <c r="B17" s="766" t="str">
        <f>'11'!B17</f>
        <v>Puskesmas Lespadangan</v>
      </c>
      <c r="C17" s="555">
        <v>1</v>
      </c>
      <c r="D17" s="593">
        <v>6</v>
      </c>
      <c r="E17" s="381">
        <v>7</v>
      </c>
      <c r="F17" s="768">
        <v>9</v>
      </c>
      <c r="G17" s="388"/>
      <c r="H17" s="388"/>
      <c r="I17" s="388"/>
      <c r="J17" s="388"/>
      <c r="K17" s="388"/>
      <c r="L17" s="388"/>
      <c r="M17" s="388"/>
      <c r="N17" s="388"/>
      <c r="O17" s="388"/>
      <c r="P17" s="388"/>
      <c r="Q17" s="388"/>
      <c r="R17" s="388"/>
      <c r="S17" s="388"/>
      <c r="T17" s="388"/>
      <c r="U17" s="388"/>
      <c r="V17" s="388"/>
      <c r="W17" s="388"/>
      <c r="X17" s="388"/>
      <c r="Y17" s="388"/>
      <c r="Z17" s="388"/>
    </row>
    <row r="18" spans="1:26" s="539" customFormat="1" ht="15" customHeight="1" x14ac:dyDescent="0.2">
      <c r="A18" s="701">
        <v>9</v>
      </c>
      <c r="B18" s="766" t="str">
        <f>'11'!B18</f>
        <v>Puskesmas Kedungsari</v>
      </c>
      <c r="C18" s="555">
        <v>2</v>
      </c>
      <c r="D18" s="593">
        <v>8</v>
      </c>
      <c r="E18" s="381">
        <v>10</v>
      </c>
      <c r="F18" s="768">
        <v>9</v>
      </c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  <c r="Z18" s="388"/>
    </row>
    <row r="19" spans="1:26" s="539" customFormat="1" ht="15" customHeight="1" x14ac:dyDescent="0.2">
      <c r="A19" s="701">
        <v>10</v>
      </c>
      <c r="B19" s="766" t="str">
        <f>'11'!B19</f>
        <v>Puskesmas Kupang</v>
      </c>
      <c r="C19" s="555">
        <v>5</v>
      </c>
      <c r="D19" s="593">
        <v>15</v>
      </c>
      <c r="E19" s="381">
        <v>20</v>
      </c>
      <c r="F19" s="768">
        <v>16</v>
      </c>
      <c r="G19" s="388"/>
      <c r="H19" s="388"/>
      <c r="I19" s="388"/>
      <c r="J19" s="388"/>
      <c r="K19" s="388"/>
      <c r="L19" s="388"/>
      <c r="M19" s="388"/>
      <c r="N19" s="388"/>
      <c r="O19" s="388"/>
      <c r="P19" s="388"/>
      <c r="Q19" s="388"/>
      <c r="R19" s="388"/>
      <c r="S19" s="388"/>
      <c r="T19" s="388"/>
      <c r="U19" s="388"/>
      <c r="V19" s="388"/>
      <c r="W19" s="388"/>
      <c r="X19" s="388"/>
      <c r="Y19" s="388"/>
      <c r="Z19" s="388"/>
    </row>
    <row r="20" spans="1:26" s="539" customFormat="1" ht="15" customHeight="1" x14ac:dyDescent="0.2">
      <c r="A20" s="701">
        <v>11</v>
      </c>
      <c r="B20" s="766" t="str">
        <f>'11'!B20</f>
        <v>Puskesmas Jetis</v>
      </c>
      <c r="C20" s="555">
        <v>5</v>
      </c>
      <c r="D20" s="593">
        <v>12</v>
      </c>
      <c r="E20" s="381">
        <v>17</v>
      </c>
      <c r="F20" s="768">
        <v>11</v>
      </c>
      <c r="G20" s="388"/>
      <c r="H20" s="388"/>
      <c r="I20" s="388"/>
      <c r="J20" s="388"/>
      <c r="K20" s="388"/>
      <c r="L20" s="388"/>
      <c r="M20" s="388"/>
      <c r="N20" s="388"/>
      <c r="O20" s="388"/>
      <c r="P20" s="388"/>
      <c r="Q20" s="388"/>
      <c r="R20" s="388"/>
      <c r="S20" s="388"/>
      <c r="T20" s="388"/>
      <c r="U20" s="388"/>
      <c r="V20" s="388"/>
      <c r="W20" s="388"/>
      <c r="X20" s="388"/>
      <c r="Y20" s="388"/>
      <c r="Z20" s="388"/>
    </row>
    <row r="21" spans="1:26" s="539" customFormat="1" ht="15" customHeight="1" x14ac:dyDescent="0.2">
      <c r="A21" s="701">
        <v>12</v>
      </c>
      <c r="B21" s="766" t="str">
        <f>'11'!B21</f>
        <v>Puskesmas Kemlagi</v>
      </c>
      <c r="C21" s="555">
        <v>4</v>
      </c>
      <c r="D21" s="593">
        <v>12</v>
      </c>
      <c r="E21" s="381">
        <v>16</v>
      </c>
      <c r="F21" s="768">
        <v>16</v>
      </c>
      <c r="G21" s="388"/>
      <c r="H21" s="388"/>
      <c r="I21" s="388"/>
      <c r="J21" s="388"/>
      <c r="K21" s="388"/>
      <c r="L21" s="388"/>
      <c r="M21" s="388"/>
      <c r="N21" s="388"/>
      <c r="O21" s="388"/>
      <c r="P21" s="388"/>
      <c r="Q21" s="388"/>
      <c r="R21" s="388"/>
      <c r="S21" s="388"/>
      <c r="T21" s="388"/>
      <c r="U21" s="388"/>
      <c r="V21" s="388"/>
      <c r="W21" s="388"/>
      <c r="X21" s="388"/>
      <c r="Y21" s="388"/>
      <c r="Z21" s="388"/>
    </row>
    <row r="22" spans="1:26" s="539" customFormat="1" ht="15" customHeight="1" x14ac:dyDescent="0.2">
      <c r="A22" s="701">
        <v>13</v>
      </c>
      <c r="B22" s="766" t="str">
        <f>'11'!B22</f>
        <v>Puskesmas Dawar Blandong</v>
      </c>
      <c r="C22" s="555">
        <v>16</v>
      </c>
      <c r="D22" s="593">
        <v>15</v>
      </c>
      <c r="E22" s="381">
        <v>31</v>
      </c>
      <c r="F22" s="768">
        <v>25</v>
      </c>
      <c r="G22" s="388"/>
      <c r="H22" s="388"/>
      <c r="I22" s="388"/>
      <c r="J22" s="388"/>
      <c r="K22" s="388"/>
      <c r="L22" s="388"/>
      <c r="M22" s="388"/>
      <c r="N22" s="388"/>
      <c r="O22" s="388"/>
      <c r="P22" s="388"/>
      <c r="Q22" s="388"/>
      <c r="R22" s="388"/>
      <c r="S22" s="388"/>
      <c r="T22" s="388"/>
      <c r="U22" s="388"/>
      <c r="V22" s="388"/>
      <c r="W22" s="388"/>
      <c r="X22" s="388"/>
      <c r="Y22" s="388"/>
      <c r="Z22" s="388"/>
    </row>
    <row r="23" spans="1:26" s="539" customFormat="1" ht="15" customHeight="1" x14ac:dyDescent="0.2">
      <c r="A23" s="701">
        <v>14</v>
      </c>
      <c r="B23" s="766" t="str">
        <f>'11'!B23</f>
        <v>Puskesmas Mojosari</v>
      </c>
      <c r="C23" s="555">
        <v>4</v>
      </c>
      <c r="D23" s="593">
        <v>10</v>
      </c>
      <c r="E23" s="381">
        <v>14</v>
      </c>
      <c r="F23" s="768">
        <v>17</v>
      </c>
      <c r="G23" s="388"/>
      <c r="H23" s="388"/>
      <c r="I23" s="388"/>
      <c r="J23" s="388"/>
      <c r="K23" s="388"/>
      <c r="L23" s="388"/>
      <c r="M23" s="388"/>
      <c r="N23" s="388"/>
      <c r="O23" s="388"/>
      <c r="P23" s="388"/>
      <c r="Q23" s="388"/>
      <c r="R23" s="388"/>
      <c r="S23" s="388"/>
      <c r="T23" s="388"/>
      <c r="U23" s="388"/>
      <c r="V23" s="388"/>
      <c r="W23" s="388"/>
      <c r="X23" s="388"/>
      <c r="Y23" s="388"/>
      <c r="Z23" s="388"/>
    </row>
    <row r="24" spans="1:26" s="539" customFormat="1" ht="15" customHeight="1" x14ac:dyDescent="0.2">
      <c r="A24" s="701">
        <v>15</v>
      </c>
      <c r="B24" s="766" t="str">
        <f>'11'!B24</f>
        <v>Puskesmas Modopuro</v>
      </c>
      <c r="C24" s="555">
        <v>3</v>
      </c>
      <c r="D24" s="593">
        <v>10</v>
      </c>
      <c r="E24" s="381">
        <v>13</v>
      </c>
      <c r="F24" s="768">
        <v>12</v>
      </c>
      <c r="G24" s="388"/>
      <c r="H24" s="388"/>
      <c r="I24" s="388"/>
      <c r="J24" s="388"/>
      <c r="K24" s="388"/>
      <c r="L24" s="388"/>
      <c r="M24" s="388"/>
      <c r="N24" s="388"/>
      <c r="O24" s="388"/>
      <c r="P24" s="388"/>
      <c r="Q24" s="388"/>
      <c r="R24" s="388"/>
      <c r="S24" s="388"/>
      <c r="T24" s="388"/>
      <c r="U24" s="388"/>
      <c r="V24" s="388"/>
      <c r="W24" s="388"/>
      <c r="X24" s="388"/>
      <c r="Y24" s="388"/>
      <c r="Z24" s="388"/>
    </row>
    <row r="25" spans="1:26" s="539" customFormat="1" ht="15" customHeight="1" x14ac:dyDescent="0.2">
      <c r="A25" s="701">
        <v>16</v>
      </c>
      <c r="B25" s="766" t="str">
        <f>'11'!B25</f>
        <v>Puskesmas Pungging</v>
      </c>
      <c r="C25" s="555">
        <v>6</v>
      </c>
      <c r="D25" s="593">
        <v>10</v>
      </c>
      <c r="E25" s="381">
        <v>16</v>
      </c>
      <c r="F25" s="768">
        <v>21</v>
      </c>
      <c r="G25" s="388"/>
      <c r="H25" s="388"/>
      <c r="I25" s="388"/>
      <c r="J25" s="388"/>
      <c r="K25" s="388"/>
      <c r="L25" s="388"/>
      <c r="M25" s="388"/>
      <c r="N25" s="388"/>
      <c r="O25" s="388"/>
      <c r="P25" s="388"/>
      <c r="Q25" s="388"/>
      <c r="R25" s="388"/>
      <c r="S25" s="388"/>
      <c r="T25" s="388"/>
      <c r="U25" s="388"/>
      <c r="V25" s="388"/>
      <c r="W25" s="388"/>
      <c r="X25" s="388"/>
      <c r="Y25" s="388"/>
      <c r="Z25" s="388"/>
    </row>
    <row r="26" spans="1:26" s="539" customFormat="1" ht="15" customHeight="1" x14ac:dyDescent="0.2">
      <c r="A26" s="701">
        <v>17</v>
      </c>
      <c r="B26" s="766" t="str">
        <f>'11'!B26</f>
        <v>Puskesmas Watukenongo</v>
      </c>
      <c r="C26" s="555">
        <v>3</v>
      </c>
      <c r="D26" s="593">
        <v>8</v>
      </c>
      <c r="E26" s="381">
        <v>11</v>
      </c>
      <c r="F26" s="768">
        <v>10</v>
      </c>
      <c r="G26" s="388"/>
      <c r="H26" s="388"/>
      <c r="I26" s="388"/>
      <c r="J26" s="388"/>
      <c r="K26" s="388"/>
      <c r="L26" s="388"/>
      <c r="M26" s="388"/>
      <c r="N26" s="388"/>
      <c r="O26" s="388"/>
      <c r="P26" s="388"/>
      <c r="Q26" s="388"/>
      <c r="R26" s="388"/>
      <c r="S26" s="388"/>
      <c r="T26" s="388"/>
      <c r="U26" s="388"/>
      <c r="V26" s="388"/>
      <c r="W26" s="388"/>
      <c r="X26" s="388"/>
      <c r="Y26" s="388"/>
      <c r="Z26" s="388"/>
    </row>
    <row r="27" spans="1:26" s="539" customFormat="1" ht="15" customHeight="1" x14ac:dyDescent="0.2">
      <c r="A27" s="701">
        <v>18</v>
      </c>
      <c r="B27" s="766" t="str">
        <f>'11'!B27</f>
        <v>Puskesmas Ngoro</v>
      </c>
      <c r="C27" s="555">
        <v>3</v>
      </c>
      <c r="D27" s="593">
        <v>14</v>
      </c>
      <c r="E27" s="381">
        <v>17</v>
      </c>
      <c r="F27" s="768">
        <v>14</v>
      </c>
      <c r="G27" s="388"/>
      <c r="H27" s="388"/>
      <c r="I27" s="388"/>
      <c r="J27" s="388"/>
      <c r="K27" s="388"/>
      <c r="L27" s="388"/>
      <c r="M27" s="388"/>
      <c r="N27" s="388"/>
      <c r="O27" s="388"/>
      <c r="P27" s="388"/>
      <c r="Q27" s="388"/>
      <c r="R27" s="388"/>
      <c r="S27" s="388"/>
      <c r="T27" s="388"/>
      <c r="U27" s="388"/>
      <c r="V27" s="388"/>
      <c r="W27" s="388"/>
      <c r="X27" s="388"/>
      <c r="Y27" s="388"/>
      <c r="Z27" s="388"/>
    </row>
    <row r="28" spans="1:26" s="539" customFormat="1" ht="15" customHeight="1" x14ac:dyDescent="0.2">
      <c r="A28" s="701">
        <v>19</v>
      </c>
      <c r="B28" s="766" t="str">
        <f>'11'!B28</f>
        <v>Puskesmas Manduro</v>
      </c>
      <c r="C28" s="555">
        <v>5</v>
      </c>
      <c r="D28" s="593">
        <v>9</v>
      </c>
      <c r="E28" s="381">
        <v>14</v>
      </c>
      <c r="F28" s="768">
        <v>14</v>
      </c>
      <c r="G28" s="388"/>
      <c r="H28" s="388"/>
      <c r="I28" s="388"/>
      <c r="J28" s="388"/>
      <c r="K28" s="388"/>
      <c r="L28" s="388"/>
      <c r="M28" s="388"/>
      <c r="N28" s="388"/>
      <c r="O28" s="388"/>
      <c r="P28" s="388"/>
      <c r="Q28" s="388"/>
      <c r="R28" s="388"/>
      <c r="S28" s="388"/>
      <c r="T28" s="388"/>
      <c r="U28" s="388"/>
      <c r="V28" s="388"/>
      <c r="W28" s="388"/>
      <c r="X28" s="388"/>
      <c r="Y28" s="388"/>
      <c r="Z28" s="388"/>
    </row>
    <row r="29" spans="1:26" s="539" customFormat="1" ht="15" customHeight="1" x14ac:dyDescent="0.2">
      <c r="A29" s="701">
        <v>20</v>
      </c>
      <c r="B29" s="766" t="str">
        <f>'11'!B29</f>
        <v>Puskesmas Dlanggu</v>
      </c>
      <c r="C29" s="555">
        <v>10</v>
      </c>
      <c r="D29" s="593">
        <v>13</v>
      </c>
      <c r="E29" s="381">
        <v>23</v>
      </c>
      <c r="F29" s="768">
        <v>20</v>
      </c>
      <c r="G29" s="388"/>
      <c r="H29" s="388"/>
      <c r="I29" s="388"/>
      <c r="J29" s="388"/>
      <c r="K29" s="388"/>
      <c r="L29" s="388"/>
      <c r="M29" s="388"/>
      <c r="N29" s="388"/>
      <c r="O29" s="388"/>
      <c r="P29" s="388"/>
      <c r="Q29" s="388"/>
      <c r="R29" s="388"/>
      <c r="S29" s="388"/>
      <c r="T29" s="388"/>
      <c r="U29" s="388"/>
      <c r="V29" s="388"/>
      <c r="W29" s="388"/>
      <c r="X29" s="388"/>
      <c r="Y29" s="388"/>
      <c r="Z29" s="388"/>
    </row>
    <row r="30" spans="1:26" s="539" customFormat="1" ht="15" customHeight="1" x14ac:dyDescent="0.2">
      <c r="A30" s="701">
        <v>21</v>
      </c>
      <c r="B30" s="766" t="str">
        <f>'11'!B30</f>
        <v>Puskesmas Kutorejo</v>
      </c>
      <c r="C30" s="555">
        <v>7</v>
      </c>
      <c r="D30" s="593">
        <v>8</v>
      </c>
      <c r="E30" s="381">
        <v>15</v>
      </c>
      <c r="F30" s="768">
        <v>18</v>
      </c>
      <c r="G30" s="388"/>
      <c r="H30" s="388"/>
      <c r="I30" s="388"/>
      <c r="J30" s="388"/>
      <c r="K30" s="388"/>
      <c r="L30" s="388"/>
      <c r="M30" s="388"/>
      <c r="N30" s="388"/>
      <c r="O30" s="388"/>
      <c r="P30" s="388"/>
      <c r="Q30" s="388"/>
      <c r="R30" s="388"/>
      <c r="S30" s="388"/>
      <c r="T30" s="388"/>
      <c r="U30" s="388"/>
      <c r="V30" s="388"/>
      <c r="W30" s="388"/>
      <c r="X30" s="388"/>
      <c r="Y30" s="388"/>
      <c r="Z30" s="388"/>
    </row>
    <row r="31" spans="1:26" s="539" customFormat="1" ht="15" customHeight="1" x14ac:dyDescent="0.2">
      <c r="A31" s="701">
        <v>22</v>
      </c>
      <c r="B31" s="766" t="str">
        <f>'11'!B31</f>
        <v>Puskesmas Pesanggrahan</v>
      </c>
      <c r="C31" s="555">
        <v>4</v>
      </c>
      <c r="D31" s="593">
        <v>8</v>
      </c>
      <c r="E31" s="381">
        <v>12</v>
      </c>
      <c r="F31" s="768">
        <v>10</v>
      </c>
      <c r="G31" s="388"/>
      <c r="H31" s="388"/>
      <c r="I31" s="388"/>
      <c r="J31" s="388"/>
      <c r="K31" s="388"/>
      <c r="L31" s="388"/>
      <c r="M31" s="388"/>
      <c r="N31" s="388"/>
      <c r="O31" s="388"/>
      <c r="P31" s="388"/>
      <c r="Q31" s="388"/>
      <c r="R31" s="388"/>
      <c r="S31" s="388"/>
      <c r="T31" s="388"/>
      <c r="U31" s="388"/>
      <c r="V31" s="388"/>
      <c r="W31" s="388"/>
      <c r="X31" s="388"/>
      <c r="Y31" s="388"/>
      <c r="Z31" s="388"/>
    </row>
    <row r="32" spans="1:26" s="539" customFormat="1" ht="15" customHeight="1" x14ac:dyDescent="0.2">
      <c r="A32" s="701">
        <v>23</v>
      </c>
      <c r="B32" s="766" t="str">
        <f>'11'!B32</f>
        <v>Puskesmas Pacet</v>
      </c>
      <c r="C32" s="555">
        <v>8</v>
      </c>
      <c r="D32" s="593">
        <v>6</v>
      </c>
      <c r="E32" s="381">
        <v>14</v>
      </c>
      <c r="F32" s="768">
        <v>14</v>
      </c>
      <c r="G32" s="388"/>
      <c r="H32" s="388"/>
      <c r="I32" s="388"/>
      <c r="J32" s="388"/>
      <c r="K32" s="388"/>
      <c r="L32" s="388"/>
      <c r="M32" s="388"/>
      <c r="N32" s="388"/>
      <c r="O32" s="388"/>
      <c r="P32" s="388"/>
      <c r="Q32" s="388"/>
      <c r="R32" s="388"/>
      <c r="S32" s="388"/>
      <c r="T32" s="388"/>
      <c r="U32" s="388"/>
      <c r="V32" s="388"/>
      <c r="W32" s="388"/>
      <c r="X32" s="388"/>
      <c r="Y32" s="388"/>
      <c r="Z32" s="388"/>
    </row>
    <row r="33" spans="1:26" s="539" customFormat="1" ht="15" customHeight="1" x14ac:dyDescent="0.2">
      <c r="A33" s="701">
        <v>24</v>
      </c>
      <c r="B33" s="766" t="str">
        <f>'11'!B33</f>
        <v>Puskesmas Pandan</v>
      </c>
      <c r="C33" s="555">
        <v>3</v>
      </c>
      <c r="D33" s="593">
        <v>9</v>
      </c>
      <c r="E33" s="381">
        <v>12</v>
      </c>
      <c r="F33" s="768">
        <v>12</v>
      </c>
      <c r="G33" s="388"/>
      <c r="H33" s="388"/>
      <c r="I33" s="388"/>
      <c r="J33" s="388"/>
      <c r="K33" s="388"/>
      <c r="L33" s="388"/>
      <c r="M33" s="388"/>
      <c r="N33" s="388"/>
      <c r="O33" s="388"/>
      <c r="P33" s="388"/>
      <c r="Q33" s="388"/>
      <c r="R33" s="388"/>
      <c r="S33" s="388"/>
      <c r="T33" s="388"/>
      <c r="U33" s="388"/>
      <c r="V33" s="388"/>
      <c r="W33" s="388"/>
      <c r="X33" s="388"/>
      <c r="Y33" s="388"/>
      <c r="Z33" s="388"/>
    </row>
    <row r="34" spans="1:26" s="539" customFormat="1" ht="15" customHeight="1" x14ac:dyDescent="0.2">
      <c r="A34" s="701">
        <v>25</v>
      </c>
      <c r="B34" s="766" t="str">
        <f>'11'!B34</f>
        <v>Puskesmas Trawas</v>
      </c>
      <c r="C34" s="555">
        <v>7</v>
      </c>
      <c r="D34" s="593">
        <v>15</v>
      </c>
      <c r="E34" s="381">
        <v>22</v>
      </c>
      <c r="F34" s="768">
        <v>13</v>
      </c>
      <c r="G34" s="388"/>
      <c r="H34" s="388"/>
      <c r="I34" s="388"/>
      <c r="J34" s="388"/>
      <c r="K34" s="388"/>
      <c r="L34" s="388"/>
      <c r="M34" s="388"/>
      <c r="N34" s="388"/>
      <c r="O34" s="388"/>
      <c r="P34" s="388"/>
      <c r="Q34" s="388"/>
      <c r="R34" s="388"/>
      <c r="S34" s="388"/>
      <c r="T34" s="388"/>
      <c r="U34" s="388"/>
      <c r="V34" s="388"/>
      <c r="W34" s="388"/>
      <c r="X34" s="388"/>
      <c r="Y34" s="388"/>
      <c r="Z34" s="388"/>
    </row>
    <row r="35" spans="1:26" s="539" customFormat="1" ht="15" customHeight="1" x14ac:dyDescent="0.2">
      <c r="A35" s="701">
        <v>26</v>
      </c>
      <c r="B35" s="766" t="str">
        <f>'11'!B35</f>
        <v>Puskesmas Gondang</v>
      </c>
      <c r="C35" s="555">
        <v>8</v>
      </c>
      <c r="D35" s="593">
        <v>12</v>
      </c>
      <c r="E35" s="381">
        <v>20</v>
      </c>
      <c r="F35" s="768">
        <v>24</v>
      </c>
      <c r="G35" s="388"/>
      <c r="H35" s="388"/>
      <c r="I35" s="388"/>
      <c r="J35" s="388"/>
      <c r="K35" s="388"/>
      <c r="L35" s="388"/>
      <c r="M35" s="388"/>
      <c r="N35" s="388"/>
      <c r="O35" s="388"/>
      <c r="P35" s="388"/>
      <c r="Q35" s="388"/>
      <c r="R35" s="388"/>
      <c r="S35" s="388"/>
      <c r="T35" s="388"/>
      <c r="U35" s="388"/>
      <c r="V35" s="388"/>
      <c r="W35" s="388"/>
      <c r="X35" s="388"/>
      <c r="Y35" s="388"/>
      <c r="Z35" s="388"/>
    </row>
    <row r="36" spans="1:26" s="539" customFormat="1" ht="15" customHeight="1" x14ac:dyDescent="0.2">
      <c r="A36" s="750">
        <v>27</v>
      </c>
      <c r="B36" s="766" t="str">
        <f>'11'!B36</f>
        <v>Puskesmas Jatirejo</v>
      </c>
      <c r="C36" s="556">
        <v>6</v>
      </c>
      <c r="D36" s="593">
        <v>17</v>
      </c>
      <c r="E36" s="382">
        <v>23</v>
      </c>
      <c r="F36" s="768">
        <v>27</v>
      </c>
      <c r="G36" s="388"/>
      <c r="H36" s="388"/>
      <c r="I36" s="388"/>
      <c r="J36" s="388"/>
      <c r="K36" s="388"/>
      <c r="L36" s="388"/>
      <c r="M36" s="388"/>
      <c r="N36" s="388"/>
      <c r="O36" s="388"/>
      <c r="P36" s="388"/>
      <c r="Q36" s="388"/>
      <c r="R36" s="388"/>
      <c r="S36" s="388"/>
      <c r="T36" s="388"/>
      <c r="U36" s="388"/>
      <c r="V36" s="388"/>
      <c r="W36" s="388"/>
      <c r="X36" s="388"/>
      <c r="Y36" s="388"/>
      <c r="Z36" s="388"/>
    </row>
    <row r="37" spans="1:26" s="539" customFormat="1" ht="15" customHeight="1" x14ac:dyDescent="0.2">
      <c r="A37" s="751" t="s">
        <v>1161</v>
      </c>
      <c r="B37" s="537"/>
      <c r="C37" s="383">
        <f>SUM(C10:C36)</f>
        <v>131</v>
      </c>
      <c r="D37" s="383">
        <f>SUM(D10:D36)</f>
        <v>315</v>
      </c>
      <c r="E37" s="383">
        <f>SUM(E10:E36)</f>
        <v>446</v>
      </c>
      <c r="F37" s="752">
        <f>SUM(F10:F36)</f>
        <v>423</v>
      </c>
      <c r="G37" s="388"/>
      <c r="H37" s="388"/>
      <c r="I37" s="388"/>
      <c r="J37" s="388"/>
      <c r="K37" s="388"/>
      <c r="L37" s="388"/>
      <c r="M37" s="388"/>
      <c r="N37" s="388"/>
      <c r="O37" s="388"/>
      <c r="P37" s="388"/>
      <c r="Q37" s="388"/>
      <c r="R37" s="388"/>
      <c r="S37" s="388"/>
      <c r="T37" s="388"/>
      <c r="U37" s="388"/>
      <c r="V37" s="388"/>
      <c r="W37" s="388"/>
      <c r="X37" s="388"/>
      <c r="Y37" s="388"/>
      <c r="Z37" s="388"/>
    </row>
    <row r="38" spans="1:26" s="539" customFormat="1" ht="15" customHeight="1" x14ac:dyDescent="0.2">
      <c r="A38" s="742">
        <v>1</v>
      </c>
      <c r="B38" s="749" t="s">
        <v>1143</v>
      </c>
      <c r="C38" s="557">
        <v>12</v>
      </c>
      <c r="D38" s="769">
        <v>17</v>
      </c>
      <c r="E38" s="558">
        <v>29</v>
      </c>
      <c r="F38" s="768">
        <v>12</v>
      </c>
      <c r="G38" s="388"/>
      <c r="H38" s="388"/>
      <c r="I38" s="388"/>
      <c r="J38" s="388"/>
      <c r="K38" s="388"/>
      <c r="L38" s="388"/>
      <c r="M38" s="388"/>
      <c r="N38" s="388"/>
      <c r="O38" s="388"/>
      <c r="P38" s="388"/>
      <c r="Q38" s="388"/>
      <c r="R38" s="388"/>
      <c r="S38" s="388"/>
      <c r="T38" s="388"/>
      <c r="U38" s="388"/>
      <c r="V38" s="388"/>
      <c r="W38" s="388"/>
      <c r="X38" s="388"/>
      <c r="Y38" s="388"/>
      <c r="Z38" s="388"/>
    </row>
    <row r="39" spans="1:26" s="539" customFormat="1" ht="15" customHeight="1" x14ac:dyDescent="0.2">
      <c r="A39" s="742">
        <v>2</v>
      </c>
      <c r="B39" s="749" t="s">
        <v>1149</v>
      </c>
      <c r="C39" s="559">
        <v>19</v>
      </c>
      <c r="D39" s="769">
        <v>49</v>
      </c>
      <c r="E39" s="513">
        <v>68</v>
      </c>
      <c r="F39" s="768">
        <v>18</v>
      </c>
      <c r="G39" s="388"/>
      <c r="H39" s="388"/>
      <c r="I39" s="388"/>
      <c r="J39" s="388"/>
      <c r="K39" s="388"/>
      <c r="L39" s="388"/>
      <c r="M39" s="388"/>
      <c r="N39" s="388"/>
      <c r="O39" s="388"/>
      <c r="P39" s="388"/>
      <c r="Q39" s="388"/>
      <c r="R39" s="388"/>
      <c r="S39" s="388"/>
      <c r="T39" s="388"/>
      <c r="U39" s="388"/>
      <c r="V39" s="388"/>
      <c r="W39" s="388"/>
      <c r="X39" s="388"/>
      <c r="Y39" s="388"/>
      <c r="Z39" s="388"/>
    </row>
    <row r="40" spans="1:26" s="539" customFormat="1" ht="15" customHeight="1" x14ac:dyDescent="0.2">
      <c r="A40" s="742">
        <v>3</v>
      </c>
      <c r="B40" s="749" t="s">
        <v>1162</v>
      </c>
      <c r="C40" s="559">
        <v>69</v>
      </c>
      <c r="D40" s="769">
        <v>107</v>
      </c>
      <c r="E40" s="513">
        <v>176</v>
      </c>
      <c r="F40" s="768">
        <v>19</v>
      </c>
      <c r="G40" s="388"/>
      <c r="H40" s="388"/>
      <c r="I40" s="388"/>
      <c r="J40" s="388"/>
      <c r="K40" s="388"/>
      <c r="L40" s="388"/>
      <c r="M40" s="388"/>
      <c r="N40" s="388"/>
      <c r="O40" s="388"/>
      <c r="P40" s="388"/>
      <c r="Q40" s="388"/>
      <c r="R40" s="388"/>
      <c r="S40" s="388"/>
      <c r="T40" s="388"/>
      <c r="U40" s="388"/>
      <c r="V40" s="388"/>
      <c r="W40" s="388"/>
      <c r="X40" s="388"/>
      <c r="Y40" s="388"/>
      <c r="Z40" s="388"/>
    </row>
    <row r="41" spans="1:26" s="539" customFormat="1" ht="15" customHeight="1" x14ac:dyDescent="0.2">
      <c r="A41" s="742">
        <v>4</v>
      </c>
      <c r="B41" s="749" t="s">
        <v>1142</v>
      </c>
      <c r="C41" s="559">
        <v>11</v>
      </c>
      <c r="D41" s="769">
        <v>43</v>
      </c>
      <c r="E41" s="513">
        <v>54</v>
      </c>
      <c r="F41" s="768">
        <v>17</v>
      </c>
      <c r="G41" s="388"/>
      <c r="H41" s="388"/>
      <c r="I41" s="388"/>
      <c r="J41" s="388"/>
      <c r="K41" s="388"/>
      <c r="L41" s="388"/>
      <c r="M41" s="388"/>
      <c r="N41" s="388"/>
      <c r="O41" s="388"/>
      <c r="P41" s="388"/>
      <c r="Q41" s="388"/>
      <c r="R41" s="388"/>
      <c r="S41" s="388"/>
      <c r="T41" s="388"/>
      <c r="U41" s="388"/>
      <c r="V41" s="388"/>
      <c r="W41" s="388"/>
      <c r="X41" s="388"/>
      <c r="Y41" s="388"/>
      <c r="Z41" s="388"/>
    </row>
    <row r="42" spans="1:26" s="539" customFormat="1" ht="15" customHeight="1" x14ac:dyDescent="0.2">
      <c r="A42" s="742">
        <v>5</v>
      </c>
      <c r="B42" s="749" t="s">
        <v>1163</v>
      </c>
      <c r="C42" s="559">
        <v>48</v>
      </c>
      <c r="D42" s="769">
        <v>60</v>
      </c>
      <c r="E42" s="513">
        <v>108</v>
      </c>
      <c r="F42" s="768">
        <v>14</v>
      </c>
      <c r="G42" s="388"/>
      <c r="H42" s="388"/>
      <c r="I42" s="388"/>
      <c r="J42" s="388"/>
      <c r="K42" s="388"/>
      <c r="L42" s="388"/>
      <c r="M42" s="388"/>
      <c r="N42" s="388"/>
      <c r="O42" s="388"/>
      <c r="P42" s="388"/>
      <c r="Q42" s="388"/>
      <c r="R42" s="388"/>
      <c r="S42" s="388"/>
      <c r="T42" s="388"/>
      <c r="U42" s="388"/>
      <c r="V42" s="388"/>
      <c r="W42" s="388"/>
      <c r="X42" s="388"/>
      <c r="Y42" s="388"/>
      <c r="Z42" s="388"/>
    </row>
    <row r="43" spans="1:26" s="539" customFormat="1" ht="15" customHeight="1" x14ac:dyDescent="0.2">
      <c r="A43" s="742">
        <v>6</v>
      </c>
      <c r="B43" s="749" t="s">
        <v>1164</v>
      </c>
      <c r="C43" s="559">
        <v>22</v>
      </c>
      <c r="D43" s="769">
        <v>41</v>
      </c>
      <c r="E43" s="513">
        <v>63</v>
      </c>
      <c r="F43" s="768">
        <v>18</v>
      </c>
      <c r="G43" s="388"/>
      <c r="H43" s="388"/>
      <c r="I43" s="388"/>
      <c r="J43" s="388"/>
      <c r="K43" s="388"/>
      <c r="L43" s="388"/>
      <c r="M43" s="388"/>
      <c r="N43" s="388"/>
      <c r="O43" s="388"/>
      <c r="P43" s="388"/>
      <c r="Q43" s="388"/>
      <c r="R43" s="388"/>
      <c r="S43" s="388"/>
      <c r="T43" s="388"/>
      <c r="U43" s="388"/>
      <c r="V43" s="388"/>
      <c r="W43" s="388"/>
      <c r="X43" s="388"/>
      <c r="Y43" s="388"/>
      <c r="Z43" s="388"/>
    </row>
    <row r="44" spans="1:26" s="539" customFormat="1" ht="15" customHeight="1" x14ac:dyDescent="0.2">
      <c r="A44" s="742">
        <v>7</v>
      </c>
      <c r="B44" s="749" t="s">
        <v>1148</v>
      </c>
      <c r="C44" s="559">
        <v>8</v>
      </c>
      <c r="D44" s="769">
        <v>12</v>
      </c>
      <c r="E44" s="513">
        <v>20</v>
      </c>
      <c r="F44" s="768">
        <v>34</v>
      </c>
      <c r="G44" s="388"/>
      <c r="H44" s="388"/>
      <c r="I44" s="388"/>
      <c r="J44" s="388"/>
      <c r="K44" s="388"/>
      <c r="L44" s="388"/>
      <c r="M44" s="388"/>
      <c r="N44" s="388"/>
      <c r="O44" s="388"/>
      <c r="P44" s="388"/>
      <c r="Q44" s="388"/>
      <c r="R44" s="388"/>
      <c r="S44" s="388"/>
      <c r="T44" s="388"/>
      <c r="U44" s="388"/>
      <c r="V44" s="388"/>
      <c r="W44" s="388"/>
      <c r="X44" s="388"/>
      <c r="Y44" s="388"/>
      <c r="Z44" s="388"/>
    </row>
    <row r="45" spans="1:26" s="539" customFormat="1" ht="15" customHeight="1" x14ac:dyDescent="0.2">
      <c r="A45" s="742">
        <v>8</v>
      </c>
      <c r="B45" s="749" t="s">
        <v>1165</v>
      </c>
      <c r="C45" s="559">
        <v>11</v>
      </c>
      <c r="D45" s="769">
        <v>82</v>
      </c>
      <c r="E45" s="513">
        <v>93</v>
      </c>
      <c r="F45" s="768">
        <v>12</v>
      </c>
      <c r="G45" s="388"/>
      <c r="H45" s="388"/>
      <c r="I45" s="388"/>
      <c r="J45" s="388"/>
      <c r="K45" s="388"/>
      <c r="L45" s="388"/>
      <c r="M45" s="388"/>
      <c r="N45" s="388"/>
      <c r="O45" s="388"/>
      <c r="P45" s="388"/>
      <c r="Q45" s="388"/>
      <c r="R45" s="388"/>
      <c r="S45" s="388"/>
      <c r="T45" s="388"/>
      <c r="U45" s="388"/>
      <c r="V45" s="388"/>
      <c r="W45" s="388"/>
      <c r="X45" s="388"/>
      <c r="Y45" s="388"/>
      <c r="Z45" s="388"/>
    </row>
    <row r="46" spans="1:26" s="539" customFormat="1" ht="15" customHeight="1" x14ac:dyDescent="0.2">
      <c r="A46" s="742">
        <v>9</v>
      </c>
      <c r="B46" s="749" t="s">
        <v>1145</v>
      </c>
      <c r="C46" s="559">
        <v>5</v>
      </c>
      <c r="D46" s="769">
        <v>21</v>
      </c>
      <c r="E46" s="513">
        <v>26</v>
      </c>
      <c r="F46" s="768">
        <v>16</v>
      </c>
      <c r="G46" s="388"/>
      <c r="H46" s="388"/>
      <c r="I46" s="388"/>
      <c r="J46" s="388"/>
      <c r="K46" s="388"/>
      <c r="L46" s="388"/>
      <c r="M46" s="388"/>
      <c r="N46" s="388"/>
      <c r="O46" s="388"/>
      <c r="P46" s="388"/>
      <c r="Q46" s="388"/>
      <c r="R46" s="388"/>
      <c r="S46" s="388"/>
      <c r="T46" s="388"/>
      <c r="U46" s="388"/>
      <c r="V46" s="388"/>
      <c r="W46" s="388"/>
      <c r="X46" s="388"/>
      <c r="Y46" s="388"/>
      <c r="Z46" s="388"/>
    </row>
    <row r="47" spans="1:26" s="539" customFormat="1" ht="15" customHeight="1" x14ac:dyDescent="0.2">
      <c r="A47" s="742">
        <v>10</v>
      </c>
      <c r="B47" s="749" t="s">
        <v>1166</v>
      </c>
      <c r="C47" s="559">
        <v>78</v>
      </c>
      <c r="D47" s="769">
        <v>140</v>
      </c>
      <c r="E47" s="513">
        <v>218</v>
      </c>
      <c r="F47" s="768">
        <v>27</v>
      </c>
      <c r="G47" s="388"/>
      <c r="H47" s="388"/>
      <c r="I47" s="388"/>
      <c r="J47" s="388"/>
      <c r="K47" s="388"/>
      <c r="L47" s="388"/>
      <c r="M47" s="388"/>
      <c r="N47" s="388"/>
      <c r="O47" s="388"/>
      <c r="P47" s="388"/>
      <c r="Q47" s="388"/>
      <c r="R47" s="388"/>
      <c r="S47" s="388"/>
      <c r="T47" s="388"/>
      <c r="U47" s="388"/>
      <c r="V47" s="388"/>
      <c r="W47" s="388"/>
      <c r="X47" s="388"/>
      <c r="Y47" s="388"/>
      <c r="Z47" s="388"/>
    </row>
    <row r="48" spans="1:26" s="539" customFormat="1" ht="15" customHeight="1" x14ac:dyDescent="0.2">
      <c r="A48" s="742">
        <v>11</v>
      </c>
      <c r="B48" s="749" t="s">
        <v>1167</v>
      </c>
      <c r="C48" s="560">
        <v>52</v>
      </c>
      <c r="D48" s="769">
        <v>66</v>
      </c>
      <c r="E48" s="561">
        <v>118</v>
      </c>
      <c r="F48" s="770">
        <v>34</v>
      </c>
      <c r="G48" s="388"/>
      <c r="H48" s="388"/>
      <c r="I48" s="388"/>
      <c r="J48" s="388"/>
      <c r="K48" s="388"/>
      <c r="L48" s="388"/>
      <c r="M48" s="388"/>
      <c r="N48" s="388"/>
      <c r="O48" s="388"/>
      <c r="P48" s="388"/>
      <c r="Q48" s="388"/>
      <c r="R48" s="388"/>
      <c r="S48" s="388"/>
      <c r="T48" s="388"/>
      <c r="U48" s="388"/>
      <c r="V48" s="388"/>
      <c r="W48" s="388"/>
      <c r="X48" s="388"/>
      <c r="Y48" s="388"/>
      <c r="Z48" s="388"/>
    </row>
    <row r="49" spans="1:26" s="539" customFormat="1" ht="19.5" customHeight="1" x14ac:dyDescent="0.2">
      <c r="A49" s="771" t="s">
        <v>1168</v>
      </c>
      <c r="B49" s="537"/>
      <c r="C49" s="562">
        <f>SUM(C38:C48)</f>
        <v>335</v>
      </c>
      <c r="D49" s="383">
        <f>SUM(D38:D48)</f>
        <v>638</v>
      </c>
      <c r="E49" s="562">
        <f>SUM(E38:E48)</f>
        <v>973</v>
      </c>
      <c r="F49" s="772">
        <f>SUM(F38:F48)</f>
        <v>221</v>
      </c>
      <c r="G49" s="388"/>
      <c r="H49" s="388"/>
      <c r="I49" s="388"/>
      <c r="J49" s="388"/>
      <c r="K49" s="388"/>
      <c r="L49" s="388"/>
      <c r="M49" s="388"/>
      <c r="N49" s="388"/>
      <c r="O49" s="388"/>
      <c r="P49" s="388"/>
      <c r="Q49" s="388"/>
      <c r="R49" s="388"/>
      <c r="S49" s="388"/>
      <c r="T49" s="388"/>
      <c r="U49" s="388"/>
      <c r="V49" s="388"/>
      <c r="W49" s="388"/>
      <c r="X49" s="388"/>
      <c r="Y49" s="388"/>
      <c r="Z49" s="388"/>
    </row>
    <row r="50" spans="1:26" s="539" customFormat="1" ht="15" customHeight="1" x14ac:dyDescent="0.2">
      <c r="A50" s="448">
        <v>1</v>
      </c>
      <c r="B50" s="766" t="str">
        <f>'11'!B50</f>
        <v>Klinik Keluarga Bahagia</v>
      </c>
      <c r="C50" s="563">
        <v>0</v>
      </c>
      <c r="D50" s="593">
        <v>1</v>
      </c>
      <c r="E50" s="564">
        <v>1</v>
      </c>
      <c r="F50" s="563">
        <v>5</v>
      </c>
      <c r="G50" s="388"/>
      <c r="H50" s="388"/>
      <c r="I50" s="388"/>
      <c r="J50" s="388"/>
      <c r="K50" s="388"/>
      <c r="L50" s="388"/>
      <c r="M50" s="388"/>
      <c r="N50" s="388"/>
      <c r="O50" s="388"/>
      <c r="P50" s="388"/>
      <c r="Q50" s="388"/>
      <c r="R50" s="388"/>
      <c r="S50" s="388"/>
      <c r="T50" s="388"/>
      <c r="U50" s="388"/>
      <c r="V50" s="388"/>
      <c r="W50" s="388"/>
      <c r="X50" s="388"/>
      <c r="Y50" s="388"/>
      <c r="Z50" s="388"/>
    </row>
    <row r="51" spans="1:26" s="539" customFormat="1" ht="15" customHeight="1" x14ac:dyDescent="0.2">
      <c r="A51" s="701">
        <v>2</v>
      </c>
      <c r="B51" s="766" t="str">
        <f>'11'!B51</f>
        <v>Klinik Hikmah</v>
      </c>
      <c r="C51" s="565">
        <v>0</v>
      </c>
      <c r="D51" s="593">
        <v>0</v>
      </c>
      <c r="E51" s="566">
        <v>0</v>
      </c>
      <c r="F51" s="565">
        <v>5</v>
      </c>
      <c r="G51" s="388"/>
      <c r="H51" s="388"/>
      <c r="I51" s="388"/>
      <c r="J51" s="388"/>
      <c r="K51" s="388"/>
      <c r="L51" s="388"/>
      <c r="M51" s="388"/>
      <c r="N51" s="388"/>
      <c r="O51" s="388"/>
      <c r="P51" s="388"/>
      <c r="Q51" s="388"/>
      <c r="R51" s="388"/>
      <c r="S51" s="388"/>
      <c r="T51" s="388"/>
      <c r="U51" s="388"/>
      <c r="V51" s="388"/>
      <c r="W51" s="388"/>
      <c r="X51" s="388"/>
      <c r="Y51" s="388"/>
      <c r="Z51" s="388"/>
    </row>
    <row r="52" spans="1:26" s="539" customFormat="1" ht="15" customHeight="1" x14ac:dyDescent="0.2">
      <c r="A52" s="701">
        <v>3</v>
      </c>
      <c r="B52" s="766" t="str">
        <f>'11'!B52</f>
        <v>Klinik Nabila Husada</v>
      </c>
      <c r="C52" s="565">
        <v>0</v>
      </c>
      <c r="D52" s="593">
        <v>7</v>
      </c>
      <c r="E52" s="566">
        <v>7</v>
      </c>
      <c r="F52" s="565">
        <v>0</v>
      </c>
      <c r="G52" s="388"/>
      <c r="H52" s="388"/>
      <c r="I52" s="388"/>
      <c r="J52" s="388"/>
      <c r="K52" s="388"/>
      <c r="L52" s="388"/>
      <c r="M52" s="388"/>
      <c r="N52" s="388"/>
      <c r="O52" s="388"/>
      <c r="P52" s="388"/>
      <c r="Q52" s="388"/>
      <c r="R52" s="388"/>
      <c r="S52" s="388"/>
      <c r="T52" s="388"/>
      <c r="U52" s="388"/>
      <c r="V52" s="388"/>
      <c r="W52" s="388"/>
      <c r="X52" s="388"/>
      <c r="Y52" s="388"/>
      <c r="Z52" s="388"/>
    </row>
    <row r="53" spans="1:26" s="539" customFormat="1" ht="15" customHeight="1" x14ac:dyDescent="0.2">
      <c r="A53" s="701">
        <v>4</v>
      </c>
      <c r="B53" s="766" t="str">
        <f>'11'!B53</f>
        <v>Klinik Mitra 38</v>
      </c>
      <c r="C53" s="565">
        <v>0</v>
      </c>
      <c r="D53" s="593">
        <v>4</v>
      </c>
      <c r="E53" s="566">
        <v>4</v>
      </c>
      <c r="F53" s="565">
        <v>0</v>
      </c>
      <c r="G53" s="388"/>
      <c r="H53" s="388"/>
      <c r="I53" s="388"/>
      <c r="J53" s="388"/>
      <c r="K53" s="388"/>
      <c r="L53" s="388"/>
      <c r="M53" s="388"/>
      <c r="N53" s="388"/>
      <c r="O53" s="388"/>
      <c r="P53" s="388"/>
      <c r="Q53" s="388"/>
      <c r="R53" s="388"/>
      <c r="S53" s="388"/>
      <c r="T53" s="388"/>
      <c r="U53" s="388"/>
      <c r="V53" s="388"/>
      <c r="W53" s="388"/>
      <c r="X53" s="388"/>
      <c r="Y53" s="388"/>
      <c r="Z53" s="388"/>
    </row>
    <row r="54" spans="1:26" s="539" customFormat="1" ht="15" customHeight="1" x14ac:dyDescent="0.2">
      <c r="A54" s="701">
        <v>5</v>
      </c>
      <c r="B54" s="766" t="str">
        <f>'11'!B54</f>
        <v>Klinik Mitra 47</v>
      </c>
      <c r="C54" s="565">
        <v>1</v>
      </c>
      <c r="D54" s="593">
        <v>1</v>
      </c>
      <c r="E54" s="566">
        <v>2</v>
      </c>
      <c r="F54" s="565">
        <v>1</v>
      </c>
      <c r="G54" s="388"/>
      <c r="H54" s="388"/>
      <c r="I54" s="388"/>
      <c r="J54" s="388"/>
      <c r="K54" s="388"/>
      <c r="L54" s="388"/>
      <c r="M54" s="388"/>
      <c r="N54" s="388"/>
      <c r="O54" s="388"/>
      <c r="P54" s="388"/>
      <c r="Q54" s="388"/>
      <c r="R54" s="388"/>
      <c r="S54" s="388"/>
      <c r="T54" s="388"/>
      <c r="U54" s="388"/>
      <c r="V54" s="388"/>
      <c r="W54" s="388"/>
      <c r="X54" s="388"/>
      <c r="Y54" s="388"/>
      <c r="Z54" s="388"/>
    </row>
    <row r="55" spans="1:26" s="539" customFormat="1" ht="15" customHeight="1" x14ac:dyDescent="0.2">
      <c r="A55" s="701">
        <v>6</v>
      </c>
      <c r="B55" s="766" t="str">
        <f>'11'!B55</f>
        <v>Klinik Pratama Nusa Medika Gempolkrep</v>
      </c>
      <c r="C55" s="565">
        <v>3</v>
      </c>
      <c r="D55" s="593">
        <v>4</v>
      </c>
      <c r="E55" s="566">
        <v>7</v>
      </c>
      <c r="F55" s="565">
        <v>2</v>
      </c>
      <c r="G55" s="388"/>
      <c r="H55" s="388"/>
      <c r="I55" s="388"/>
      <c r="J55" s="388"/>
      <c r="K55" s="388"/>
      <c r="L55" s="388"/>
      <c r="M55" s="388"/>
      <c r="N55" s="388"/>
      <c r="O55" s="388"/>
      <c r="P55" s="388"/>
      <c r="Q55" s="388"/>
      <c r="R55" s="388"/>
      <c r="S55" s="388"/>
      <c r="T55" s="388"/>
      <c r="U55" s="388"/>
      <c r="V55" s="388"/>
      <c r="W55" s="388"/>
      <c r="X55" s="388"/>
      <c r="Y55" s="388"/>
      <c r="Z55" s="388"/>
    </row>
    <row r="56" spans="1:26" s="539" customFormat="1" ht="15" customHeight="1" x14ac:dyDescent="0.2">
      <c r="A56" s="701">
        <v>7</v>
      </c>
      <c r="B56" s="766" t="str">
        <f>'11'!B56</f>
        <v>Klinik Surya Husada</v>
      </c>
      <c r="C56" s="565">
        <v>1</v>
      </c>
      <c r="D56" s="593">
        <v>0</v>
      </c>
      <c r="E56" s="566">
        <v>1</v>
      </c>
      <c r="F56" s="565">
        <v>1</v>
      </c>
      <c r="G56" s="388"/>
      <c r="H56" s="388"/>
      <c r="I56" s="388"/>
      <c r="J56" s="388"/>
      <c r="K56" s="388"/>
      <c r="L56" s="388"/>
      <c r="M56" s="388"/>
      <c r="N56" s="388"/>
      <c r="O56" s="388"/>
      <c r="P56" s="388"/>
      <c r="Q56" s="388"/>
      <c r="R56" s="388"/>
      <c r="S56" s="388"/>
      <c r="T56" s="388"/>
      <c r="U56" s="388"/>
      <c r="V56" s="388"/>
      <c r="W56" s="388"/>
      <c r="X56" s="388"/>
      <c r="Y56" s="388"/>
      <c r="Z56" s="388"/>
    </row>
    <row r="57" spans="1:26" s="539" customFormat="1" ht="15" customHeight="1" x14ac:dyDescent="0.2">
      <c r="A57" s="701">
        <v>8</v>
      </c>
      <c r="B57" s="766" t="str">
        <f>'11'!B57</f>
        <v>Klinik Mitra Bersama</v>
      </c>
      <c r="C57" s="565">
        <v>0</v>
      </c>
      <c r="D57" s="593">
        <v>0</v>
      </c>
      <c r="E57" s="566">
        <v>0</v>
      </c>
      <c r="F57" s="565">
        <v>1</v>
      </c>
      <c r="G57" s="388"/>
      <c r="H57" s="388"/>
      <c r="I57" s="388"/>
      <c r="J57" s="388"/>
      <c r="K57" s="388"/>
      <c r="L57" s="388"/>
      <c r="M57" s="388"/>
      <c r="N57" s="388"/>
      <c r="O57" s="388"/>
      <c r="P57" s="388"/>
      <c r="Q57" s="388"/>
      <c r="R57" s="388"/>
      <c r="S57" s="388"/>
      <c r="T57" s="388"/>
      <c r="U57" s="388"/>
      <c r="V57" s="388"/>
      <c r="W57" s="388"/>
      <c r="X57" s="388"/>
      <c r="Y57" s="388"/>
      <c r="Z57" s="388"/>
    </row>
    <row r="58" spans="1:26" s="539" customFormat="1" ht="15" customHeight="1" x14ac:dyDescent="0.2">
      <c r="A58" s="701">
        <v>9</v>
      </c>
      <c r="B58" s="766" t="str">
        <f>'11'!B58</f>
        <v>Klinik Prima Medika</v>
      </c>
      <c r="C58" s="565">
        <v>1</v>
      </c>
      <c r="D58" s="593">
        <v>2</v>
      </c>
      <c r="E58" s="566">
        <v>3</v>
      </c>
      <c r="F58" s="565">
        <v>4</v>
      </c>
      <c r="G58" s="388"/>
      <c r="H58" s="388"/>
      <c r="I58" s="388"/>
      <c r="J58" s="388"/>
      <c r="K58" s="388"/>
      <c r="L58" s="388"/>
      <c r="M58" s="388"/>
      <c r="N58" s="388"/>
      <c r="O58" s="388"/>
      <c r="P58" s="388"/>
      <c r="Q58" s="388"/>
      <c r="R58" s="388"/>
      <c r="S58" s="388"/>
      <c r="T58" s="388"/>
      <c r="U58" s="388"/>
      <c r="V58" s="388"/>
      <c r="W58" s="388"/>
      <c r="X58" s="388"/>
      <c r="Y58" s="388"/>
      <c r="Z58" s="388"/>
    </row>
    <row r="59" spans="1:26" s="539" customFormat="1" ht="15" customHeight="1" x14ac:dyDescent="0.2">
      <c r="A59" s="701">
        <v>10</v>
      </c>
      <c r="B59" s="766" t="str">
        <f>'11'!B59</f>
        <v>Klinik Galena</v>
      </c>
      <c r="C59" s="565">
        <v>0</v>
      </c>
      <c r="D59" s="593">
        <v>2</v>
      </c>
      <c r="E59" s="566">
        <v>2</v>
      </c>
      <c r="F59" s="565">
        <v>1</v>
      </c>
      <c r="G59" s="388"/>
      <c r="H59" s="388"/>
      <c r="I59" s="388"/>
      <c r="J59" s="388"/>
      <c r="K59" s="388"/>
      <c r="L59" s="388"/>
      <c r="M59" s="388"/>
      <c r="N59" s="388"/>
      <c r="O59" s="388"/>
      <c r="P59" s="388"/>
      <c r="Q59" s="388"/>
      <c r="R59" s="388"/>
      <c r="S59" s="388"/>
      <c r="T59" s="388"/>
      <c r="U59" s="388"/>
      <c r="V59" s="388"/>
      <c r="W59" s="388"/>
      <c r="X59" s="388"/>
      <c r="Y59" s="388"/>
      <c r="Z59" s="388"/>
    </row>
    <row r="60" spans="1:26" s="539" customFormat="1" ht="15" customHeight="1" x14ac:dyDescent="0.2">
      <c r="A60" s="701">
        <v>11</v>
      </c>
      <c r="B60" s="766" t="str">
        <f>'11'!B60</f>
        <v>Klinik Emma Jetis</v>
      </c>
      <c r="C60" s="565">
        <v>0</v>
      </c>
      <c r="D60" s="593">
        <v>2</v>
      </c>
      <c r="E60" s="566">
        <v>2</v>
      </c>
      <c r="F60" s="565">
        <v>1</v>
      </c>
      <c r="G60" s="388"/>
      <c r="H60" s="388"/>
      <c r="I60" s="388"/>
      <c r="J60" s="388"/>
      <c r="K60" s="388"/>
      <c r="L60" s="388"/>
      <c r="M60" s="388"/>
      <c r="N60" s="388"/>
      <c r="O60" s="388"/>
      <c r="P60" s="388"/>
      <c r="Q60" s="388"/>
      <c r="R60" s="388"/>
      <c r="S60" s="388"/>
      <c r="T60" s="388"/>
      <c r="U60" s="388"/>
      <c r="V60" s="388"/>
      <c r="W60" s="388"/>
      <c r="X60" s="388"/>
      <c r="Y60" s="388"/>
      <c r="Z60" s="388"/>
    </row>
    <row r="61" spans="1:26" s="539" customFormat="1" ht="15" customHeight="1" x14ac:dyDescent="0.2">
      <c r="A61" s="701">
        <v>12</v>
      </c>
      <c r="B61" s="766" t="str">
        <f>'11'!B61</f>
        <v>Klinik An-Nawawi</v>
      </c>
      <c r="C61" s="565">
        <v>0</v>
      </c>
      <c r="D61" s="593">
        <v>0</v>
      </c>
      <c r="E61" s="566">
        <v>0</v>
      </c>
      <c r="F61" s="565">
        <v>1</v>
      </c>
      <c r="G61" s="388"/>
      <c r="H61" s="388"/>
      <c r="I61" s="388"/>
      <c r="J61" s="388"/>
      <c r="K61" s="388"/>
      <c r="L61" s="388"/>
      <c r="M61" s="388"/>
      <c r="N61" s="388"/>
      <c r="O61" s="388"/>
      <c r="P61" s="388"/>
      <c r="Q61" s="388"/>
      <c r="R61" s="388"/>
      <c r="S61" s="388"/>
      <c r="T61" s="388"/>
      <c r="U61" s="388"/>
      <c r="V61" s="388"/>
      <c r="W61" s="388"/>
      <c r="X61" s="388"/>
      <c r="Y61" s="388"/>
      <c r="Z61" s="388"/>
    </row>
    <row r="62" spans="1:26" s="539" customFormat="1" ht="15" customHeight="1" x14ac:dyDescent="0.2">
      <c r="A62" s="701">
        <v>13</v>
      </c>
      <c r="B62" s="766" t="str">
        <f>'11'!B62</f>
        <v>Klinik Rama Medika</v>
      </c>
      <c r="C62" s="565">
        <v>0</v>
      </c>
      <c r="D62" s="593">
        <v>2</v>
      </c>
      <c r="E62" s="566">
        <v>2</v>
      </c>
      <c r="F62" s="565">
        <v>2</v>
      </c>
      <c r="G62" s="388"/>
      <c r="H62" s="388"/>
      <c r="I62" s="388"/>
      <c r="J62" s="388"/>
      <c r="K62" s="388"/>
      <c r="L62" s="388"/>
      <c r="M62" s="388"/>
      <c r="N62" s="388"/>
      <c r="O62" s="388"/>
      <c r="P62" s="388"/>
      <c r="Q62" s="388"/>
      <c r="R62" s="388"/>
      <c r="S62" s="388"/>
      <c r="T62" s="388"/>
      <c r="U62" s="388"/>
      <c r="V62" s="388"/>
      <c r="W62" s="388"/>
      <c r="X62" s="388"/>
      <c r="Y62" s="388"/>
      <c r="Z62" s="388"/>
    </row>
    <row r="63" spans="1:26" s="539" customFormat="1" ht="15" customHeight="1" x14ac:dyDescent="0.2">
      <c r="A63" s="701">
        <v>14</v>
      </c>
      <c r="B63" s="766" t="str">
        <f>'11'!B63</f>
        <v>Klinik Lailia Husada</v>
      </c>
      <c r="C63" s="565">
        <v>1</v>
      </c>
      <c r="D63" s="593">
        <v>2</v>
      </c>
      <c r="E63" s="566">
        <v>3</v>
      </c>
      <c r="F63" s="565">
        <v>4</v>
      </c>
      <c r="G63" s="388"/>
      <c r="H63" s="388"/>
      <c r="I63" s="388"/>
      <c r="J63" s="388"/>
      <c r="K63" s="388"/>
      <c r="L63" s="388"/>
      <c r="M63" s="388"/>
      <c r="N63" s="388"/>
      <c r="O63" s="388"/>
      <c r="P63" s="388"/>
      <c r="Q63" s="388"/>
      <c r="R63" s="388"/>
      <c r="S63" s="388"/>
      <c r="T63" s="388"/>
      <c r="U63" s="388"/>
      <c r="V63" s="388"/>
      <c r="W63" s="388"/>
      <c r="X63" s="388"/>
      <c r="Y63" s="388"/>
      <c r="Z63" s="388"/>
    </row>
    <row r="64" spans="1:26" s="539" customFormat="1" ht="15" customHeight="1" x14ac:dyDescent="0.2">
      <c r="A64" s="701">
        <v>15</v>
      </c>
      <c r="B64" s="766" t="str">
        <f>'11'!B64</f>
        <v>Klinik Wilujeng</v>
      </c>
      <c r="C64" s="565">
        <v>1</v>
      </c>
      <c r="D64" s="593">
        <v>7</v>
      </c>
      <c r="E64" s="566">
        <v>8</v>
      </c>
      <c r="F64" s="565">
        <v>4</v>
      </c>
      <c r="G64" s="388"/>
      <c r="H64" s="388"/>
      <c r="I64" s="388"/>
      <c r="J64" s="388"/>
      <c r="K64" s="388"/>
      <c r="L64" s="388"/>
      <c r="M64" s="388"/>
      <c r="N64" s="388"/>
      <c r="O64" s="388"/>
      <c r="P64" s="388"/>
      <c r="Q64" s="388"/>
      <c r="R64" s="388"/>
      <c r="S64" s="388"/>
      <c r="T64" s="388"/>
      <c r="U64" s="388"/>
      <c r="V64" s="388"/>
      <c r="W64" s="388"/>
      <c r="X64" s="388"/>
      <c r="Y64" s="388"/>
      <c r="Z64" s="388"/>
    </row>
    <row r="65" spans="1:26" s="539" customFormat="1" ht="15" customHeight="1" x14ac:dyDescent="0.2">
      <c r="A65" s="701">
        <v>16</v>
      </c>
      <c r="B65" s="766" t="str">
        <f>'11'!B65</f>
        <v>Klinik Pratama Rawat Inap Dan Bersalin Muhamadiyah</v>
      </c>
      <c r="C65" s="565">
        <v>0</v>
      </c>
      <c r="D65" s="593">
        <v>4</v>
      </c>
      <c r="E65" s="566">
        <v>4</v>
      </c>
      <c r="F65" s="565">
        <v>3</v>
      </c>
      <c r="G65" s="388"/>
      <c r="H65" s="388"/>
      <c r="I65" s="388"/>
      <c r="J65" s="388"/>
      <c r="K65" s="388"/>
      <c r="L65" s="388"/>
      <c r="M65" s="388"/>
      <c r="N65" s="388"/>
      <c r="O65" s="388"/>
      <c r="P65" s="388"/>
      <c r="Q65" s="388"/>
      <c r="R65" s="388"/>
      <c r="S65" s="388"/>
      <c r="T65" s="388"/>
      <c r="U65" s="388"/>
      <c r="V65" s="388"/>
      <c r="W65" s="388"/>
      <c r="X65" s="388"/>
      <c r="Y65" s="388"/>
      <c r="Z65" s="388"/>
    </row>
    <row r="66" spans="1:26" s="539" customFormat="1" ht="15" customHeight="1" x14ac:dyDescent="0.2">
      <c r="A66" s="701">
        <v>17</v>
      </c>
      <c r="B66" s="766" t="str">
        <f>'11'!B66</f>
        <v>Klinik Ra. Basoeni 104</v>
      </c>
      <c r="C66" s="565">
        <v>0</v>
      </c>
      <c r="D66" s="593">
        <v>0</v>
      </c>
      <c r="E66" s="566">
        <v>0</v>
      </c>
      <c r="F66" s="565">
        <v>3</v>
      </c>
      <c r="G66" s="388"/>
      <c r="H66" s="388"/>
      <c r="I66" s="388"/>
      <c r="J66" s="388"/>
      <c r="K66" s="388"/>
      <c r="L66" s="388"/>
      <c r="M66" s="388"/>
      <c r="N66" s="388"/>
      <c r="O66" s="388"/>
      <c r="P66" s="388"/>
      <c r="Q66" s="388"/>
      <c r="R66" s="388"/>
      <c r="S66" s="388"/>
      <c r="T66" s="388"/>
      <c r="U66" s="388"/>
      <c r="V66" s="388"/>
      <c r="W66" s="388"/>
      <c r="X66" s="388"/>
      <c r="Y66" s="388"/>
      <c r="Z66" s="388"/>
    </row>
    <row r="67" spans="1:26" s="539" customFormat="1" ht="15" customHeight="1" x14ac:dyDescent="0.2">
      <c r="A67" s="701">
        <v>18</v>
      </c>
      <c r="B67" s="766" t="str">
        <f>'11'!B67</f>
        <v>Klinik Rahma Kartika</v>
      </c>
      <c r="C67" s="565">
        <v>0</v>
      </c>
      <c r="D67" s="593">
        <v>3</v>
      </c>
      <c r="E67" s="566">
        <v>3</v>
      </c>
      <c r="F67" s="565">
        <v>3</v>
      </c>
      <c r="G67" s="388"/>
      <c r="H67" s="388"/>
      <c r="I67" s="388"/>
      <c r="J67" s="388"/>
      <c r="K67" s="388"/>
      <c r="L67" s="388"/>
      <c r="M67" s="388"/>
      <c r="N67" s="388"/>
      <c r="O67" s="388"/>
      <c r="P67" s="388"/>
      <c r="Q67" s="388"/>
      <c r="R67" s="388"/>
      <c r="S67" s="388"/>
      <c r="T67" s="388"/>
      <c r="U67" s="388"/>
      <c r="V67" s="388"/>
      <c r="W67" s="388"/>
      <c r="X67" s="388"/>
      <c r="Y67" s="388"/>
      <c r="Z67" s="388"/>
    </row>
    <row r="68" spans="1:26" s="539" customFormat="1" ht="15" customHeight="1" x14ac:dyDescent="0.2">
      <c r="A68" s="701">
        <v>19</v>
      </c>
      <c r="B68" s="766" t="str">
        <f>'11'!B68</f>
        <v>Klinik Akbar Medika</v>
      </c>
      <c r="C68" s="565">
        <v>0</v>
      </c>
      <c r="D68" s="593">
        <v>0</v>
      </c>
      <c r="E68" s="566">
        <v>0</v>
      </c>
      <c r="F68" s="565">
        <v>3</v>
      </c>
      <c r="G68" s="388"/>
      <c r="H68" s="388"/>
      <c r="I68" s="388"/>
      <c r="J68" s="388"/>
      <c r="K68" s="388"/>
      <c r="L68" s="388"/>
      <c r="M68" s="388"/>
      <c r="N68" s="388"/>
      <c r="O68" s="388"/>
      <c r="P68" s="388"/>
      <c r="Q68" s="388"/>
      <c r="R68" s="388"/>
      <c r="S68" s="388"/>
      <c r="T68" s="388"/>
      <c r="U68" s="388"/>
      <c r="V68" s="388"/>
      <c r="W68" s="388"/>
      <c r="X68" s="388"/>
      <c r="Y68" s="388"/>
      <c r="Z68" s="388"/>
    </row>
    <row r="69" spans="1:26" s="539" customFormat="1" ht="15" customHeight="1" x14ac:dyDescent="0.2">
      <c r="A69" s="701">
        <v>20</v>
      </c>
      <c r="B69" s="766" t="str">
        <f>'11'!B69</f>
        <v>Klinik Zam-Zam Mojokerto</v>
      </c>
      <c r="C69" s="565">
        <v>0</v>
      </c>
      <c r="D69" s="593">
        <v>3</v>
      </c>
      <c r="E69" s="566">
        <v>3</v>
      </c>
      <c r="F69" s="565">
        <v>1</v>
      </c>
      <c r="G69" s="388"/>
      <c r="H69" s="388"/>
      <c r="I69" s="388"/>
      <c r="J69" s="388"/>
      <c r="K69" s="388"/>
      <c r="L69" s="388"/>
      <c r="M69" s="388"/>
      <c r="N69" s="388"/>
      <c r="O69" s="388"/>
      <c r="P69" s="388"/>
      <c r="Q69" s="388"/>
      <c r="R69" s="388"/>
      <c r="S69" s="388"/>
      <c r="T69" s="388"/>
      <c r="U69" s="388"/>
      <c r="V69" s="388"/>
      <c r="W69" s="388"/>
      <c r="X69" s="388"/>
      <c r="Y69" s="388"/>
      <c r="Z69" s="388"/>
    </row>
    <row r="70" spans="1:26" s="539" customFormat="1" ht="15" customHeight="1" x14ac:dyDescent="0.2">
      <c r="A70" s="701">
        <v>21</v>
      </c>
      <c r="B70" s="766" t="str">
        <f>'11'!B70</f>
        <v>Klinik Rohima</v>
      </c>
      <c r="C70" s="565">
        <v>0</v>
      </c>
      <c r="D70" s="593">
        <v>2</v>
      </c>
      <c r="E70" s="566">
        <v>2</v>
      </c>
      <c r="F70" s="565">
        <v>3</v>
      </c>
      <c r="G70" s="388"/>
      <c r="H70" s="388"/>
      <c r="I70" s="388"/>
      <c r="J70" s="388"/>
      <c r="K70" s="388"/>
      <c r="L70" s="388"/>
      <c r="M70" s="388"/>
      <c r="N70" s="388"/>
      <c r="O70" s="388"/>
      <c r="P70" s="388"/>
      <c r="Q70" s="388"/>
      <c r="R70" s="388"/>
      <c r="S70" s="388"/>
      <c r="T70" s="388"/>
      <c r="U70" s="388"/>
      <c r="V70" s="388"/>
      <c r="W70" s="388"/>
      <c r="X70" s="388"/>
      <c r="Y70" s="388"/>
      <c r="Z70" s="388"/>
    </row>
    <row r="71" spans="1:26" s="539" customFormat="1" ht="15" customHeight="1" x14ac:dyDescent="0.2">
      <c r="A71" s="701">
        <v>22</v>
      </c>
      <c r="B71" s="766" t="str">
        <f>'11'!B71</f>
        <v>Klinik Permata Bunda</v>
      </c>
      <c r="C71" s="565">
        <v>0</v>
      </c>
      <c r="D71" s="593">
        <v>2</v>
      </c>
      <c r="E71" s="566">
        <v>2</v>
      </c>
      <c r="F71" s="565">
        <v>5</v>
      </c>
      <c r="G71" s="388"/>
      <c r="H71" s="388"/>
      <c r="I71" s="388"/>
      <c r="J71" s="388"/>
      <c r="K71" s="388"/>
      <c r="L71" s="388"/>
      <c r="M71" s="388"/>
      <c r="N71" s="388"/>
      <c r="O71" s="388"/>
      <c r="P71" s="388"/>
      <c r="Q71" s="388"/>
      <c r="R71" s="388"/>
      <c r="S71" s="388"/>
      <c r="T71" s="388"/>
      <c r="U71" s="388"/>
      <c r="V71" s="388"/>
      <c r="W71" s="388"/>
      <c r="X71" s="388"/>
      <c r="Y71" s="388"/>
      <c r="Z71" s="388"/>
    </row>
    <row r="72" spans="1:26" s="539" customFormat="1" ht="15" customHeight="1" x14ac:dyDescent="0.2">
      <c r="A72" s="701">
        <v>23</v>
      </c>
      <c r="B72" s="766" t="str">
        <f>'11'!B72</f>
        <v>Klinik Nusa Medika Puri</v>
      </c>
      <c r="C72" s="565">
        <v>0</v>
      </c>
      <c r="D72" s="593">
        <v>3</v>
      </c>
      <c r="E72" s="566">
        <v>3</v>
      </c>
      <c r="F72" s="565">
        <v>1</v>
      </c>
      <c r="G72" s="388"/>
      <c r="H72" s="388"/>
      <c r="I72" s="388"/>
      <c r="J72" s="388"/>
      <c r="K72" s="388"/>
      <c r="L72" s="388"/>
      <c r="M72" s="388"/>
      <c r="N72" s="388"/>
      <c r="O72" s="388"/>
      <c r="P72" s="388"/>
      <c r="Q72" s="388"/>
      <c r="R72" s="388"/>
      <c r="S72" s="388"/>
      <c r="T72" s="388"/>
      <c r="U72" s="388"/>
      <c r="V72" s="388"/>
      <c r="W72" s="388"/>
      <c r="X72" s="388"/>
      <c r="Y72" s="388"/>
      <c r="Z72" s="388"/>
    </row>
    <row r="73" spans="1:26" s="539" customFormat="1" ht="15" customHeight="1" x14ac:dyDescent="0.2">
      <c r="A73" s="701">
        <v>24</v>
      </c>
      <c r="B73" s="766" t="str">
        <f>'11'!B73</f>
        <v>Klinik Pratama " Eka Medika "</v>
      </c>
      <c r="C73" s="565">
        <v>0</v>
      </c>
      <c r="D73" s="593">
        <v>1</v>
      </c>
      <c r="E73" s="566">
        <v>1</v>
      </c>
      <c r="F73" s="565">
        <v>4</v>
      </c>
      <c r="G73" s="388"/>
      <c r="H73" s="388"/>
      <c r="I73" s="388"/>
      <c r="J73" s="388"/>
      <c r="K73" s="388"/>
      <c r="L73" s="388"/>
      <c r="M73" s="388"/>
      <c r="N73" s="388"/>
      <c r="O73" s="388"/>
      <c r="P73" s="388"/>
      <c r="Q73" s="388"/>
      <c r="R73" s="388"/>
      <c r="S73" s="388"/>
      <c r="T73" s="388"/>
      <c r="U73" s="388"/>
      <c r="V73" s="388"/>
      <c r="W73" s="388"/>
      <c r="X73" s="388"/>
      <c r="Y73" s="388"/>
      <c r="Z73" s="388"/>
    </row>
    <row r="74" spans="1:26" s="539" customFormat="1" ht="15" customHeight="1" x14ac:dyDescent="0.2">
      <c r="A74" s="701">
        <v>25</v>
      </c>
      <c r="B74" s="766" t="str">
        <f>'11'!B74</f>
        <v>Klinik Mata Royal Edc Mojosari</v>
      </c>
      <c r="C74" s="565">
        <v>2</v>
      </c>
      <c r="D74" s="593">
        <v>8</v>
      </c>
      <c r="E74" s="566">
        <v>10</v>
      </c>
      <c r="F74" s="565">
        <v>0</v>
      </c>
      <c r="G74" s="388"/>
      <c r="H74" s="388"/>
      <c r="I74" s="388"/>
      <c r="J74" s="388"/>
      <c r="K74" s="388"/>
      <c r="L74" s="388"/>
      <c r="M74" s="388"/>
      <c r="N74" s="388"/>
      <c r="O74" s="388"/>
      <c r="P74" s="388"/>
      <c r="Q74" s="388"/>
      <c r="R74" s="388"/>
      <c r="S74" s="388"/>
      <c r="T74" s="388"/>
      <c r="U74" s="388"/>
      <c r="V74" s="388"/>
      <c r="W74" s="388"/>
      <c r="X74" s="388"/>
      <c r="Y74" s="388"/>
      <c r="Z74" s="388"/>
    </row>
    <row r="75" spans="1:26" s="539" customFormat="1" ht="15" customHeight="1" x14ac:dyDescent="0.2">
      <c r="A75" s="701">
        <v>26</v>
      </c>
      <c r="B75" s="766" t="str">
        <f>'11'!B75</f>
        <v>Klinik Kencana Asri Medika</v>
      </c>
      <c r="C75" s="565">
        <v>0</v>
      </c>
      <c r="D75" s="593">
        <v>0</v>
      </c>
      <c r="E75" s="566">
        <v>0</v>
      </c>
      <c r="F75" s="565">
        <v>0</v>
      </c>
      <c r="G75" s="388"/>
      <c r="H75" s="388"/>
      <c r="I75" s="388"/>
      <c r="J75" s="388"/>
      <c r="K75" s="388"/>
      <c r="L75" s="388"/>
      <c r="M75" s="388"/>
      <c r="N75" s="388"/>
      <c r="O75" s="388"/>
      <c r="P75" s="388"/>
      <c r="Q75" s="388"/>
      <c r="R75" s="388"/>
      <c r="S75" s="388"/>
      <c r="T75" s="388"/>
      <c r="U75" s="388"/>
      <c r="V75" s="388"/>
      <c r="W75" s="388"/>
      <c r="X75" s="388"/>
      <c r="Y75" s="388"/>
      <c r="Z75" s="388"/>
    </row>
    <row r="76" spans="1:26" s="539" customFormat="1" ht="15" customHeight="1" x14ac:dyDescent="0.2">
      <c r="A76" s="701">
        <v>27</v>
      </c>
      <c r="B76" s="766" t="str">
        <f>'11'!B76</f>
        <v>Klinik Puri Medika</v>
      </c>
      <c r="C76" s="565">
        <v>2</v>
      </c>
      <c r="D76" s="593">
        <v>3</v>
      </c>
      <c r="E76" s="566">
        <v>5</v>
      </c>
      <c r="F76" s="565">
        <v>3</v>
      </c>
      <c r="G76" s="388"/>
      <c r="H76" s="388"/>
      <c r="I76" s="388"/>
      <c r="J76" s="388"/>
      <c r="K76" s="388"/>
      <c r="L76" s="388"/>
      <c r="M76" s="388"/>
      <c r="N76" s="388"/>
      <c r="O76" s="388"/>
      <c r="P76" s="388"/>
      <c r="Q76" s="388"/>
      <c r="R76" s="388"/>
      <c r="S76" s="388"/>
      <c r="T76" s="388"/>
      <c r="U76" s="388"/>
      <c r="V76" s="388"/>
      <c r="W76" s="388"/>
      <c r="X76" s="388"/>
      <c r="Y76" s="388"/>
      <c r="Z76" s="388"/>
    </row>
    <row r="77" spans="1:26" s="539" customFormat="1" ht="15" customHeight="1" x14ac:dyDescent="0.2">
      <c r="A77" s="701">
        <v>28</v>
      </c>
      <c r="B77" s="766" t="str">
        <f>'11'!B77</f>
        <v>Klinik Dr. Djalu</v>
      </c>
      <c r="C77" s="565">
        <v>1</v>
      </c>
      <c r="D77" s="593">
        <v>2</v>
      </c>
      <c r="E77" s="566">
        <v>3</v>
      </c>
      <c r="F77" s="565">
        <v>8</v>
      </c>
      <c r="G77" s="388"/>
      <c r="H77" s="388"/>
      <c r="I77" s="388"/>
      <c r="J77" s="388"/>
      <c r="K77" s="388"/>
      <c r="L77" s="388"/>
      <c r="M77" s="388"/>
      <c r="N77" s="388"/>
      <c r="O77" s="388"/>
      <c r="P77" s="388"/>
      <c r="Q77" s="388"/>
      <c r="R77" s="388"/>
      <c r="S77" s="388"/>
      <c r="T77" s="388"/>
      <c r="U77" s="388"/>
      <c r="V77" s="388"/>
      <c r="W77" s="388"/>
      <c r="X77" s="388"/>
      <c r="Y77" s="388"/>
      <c r="Z77" s="388"/>
    </row>
    <row r="78" spans="1:26" s="539" customFormat="1" ht="15" customHeight="1" x14ac:dyDescent="0.2">
      <c r="A78" s="701">
        <v>29</v>
      </c>
      <c r="B78" s="766" t="str">
        <f>'11'!B78</f>
        <v>Klinik Laboratorium Klinik Ultra</v>
      </c>
      <c r="C78" s="565">
        <v>1</v>
      </c>
      <c r="D78" s="593">
        <v>0</v>
      </c>
      <c r="E78" s="566">
        <v>1</v>
      </c>
      <c r="F78" s="565">
        <v>1</v>
      </c>
      <c r="G78" s="388"/>
      <c r="H78" s="388"/>
      <c r="I78" s="388"/>
      <c r="J78" s="388"/>
      <c r="K78" s="388"/>
      <c r="L78" s="388"/>
      <c r="M78" s="388"/>
      <c r="N78" s="388"/>
      <c r="O78" s="388"/>
      <c r="P78" s="388"/>
      <c r="Q78" s="388"/>
      <c r="R78" s="388"/>
      <c r="S78" s="388"/>
      <c r="T78" s="388"/>
      <c r="U78" s="388"/>
      <c r="V78" s="388"/>
      <c r="W78" s="388"/>
      <c r="X78" s="388"/>
      <c r="Y78" s="388"/>
      <c r="Z78" s="388"/>
    </row>
    <row r="79" spans="1:26" s="539" customFormat="1" ht="15" customHeight="1" x14ac:dyDescent="0.2">
      <c r="A79" s="701">
        <v>30</v>
      </c>
      <c r="B79" s="766" t="str">
        <f>'11'!B79</f>
        <v>Klinik Dr.Anita</v>
      </c>
      <c r="C79" s="565">
        <v>1</v>
      </c>
      <c r="D79" s="593">
        <v>4</v>
      </c>
      <c r="E79" s="566">
        <v>5</v>
      </c>
      <c r="F79" s="565">
        <v>1</v>
      </c>
      <c r="G79" s="388"/>
      <c r="H79" s="388"/>
      <c r="I79" s="388"/>
      <c r="J79" s="388"/>
      <c r="K79" s="388"/>
      <c r="L79" s="388"/>
      <c r="M79" s="388"/>
      <c r="N79" s="388"/>
      <c r="O79" s="388"/>
      <c r="P79" s="388"/>
      <c r="Q79" s="388"/>
      <c r="R79" s="388"/>
      <c r="S79" s="388"/>
      <c r="T79" s="388"/>
      <c r="U79" s="388"/>
      <c r="V79" s="388"/>
      <c r="W79" s="388"/>
      <c r="X79" s="388"/>
      <c r="Y79" s="388"/>
      <c r="Z79" s="388"/>
    </row>
    <row r="80" spans="1:26" s="539" customFormat="1" ht="15" customHeight="1" x14ac:dyDescent="0.2">
      <c r="A80" s="701">
        <v>31</v>
      </c>
      <c r="B80" s="766" t="str">
        <f>'11'!B80</f>
        <v>Klinik Post Medika</v>
      </c>
      <c r="C80" s="565">
        <v>2</v>
      </c>
      <c r="D80" s="593">
        <v>0</v>
      </c>
      <c r="E80" s="566">
        <v>2</v>
      </c>
      <c r="F80" s="565">
        <v>1</v>
      </c>
      <c r="G80" s="388"/>
      <c r="H80" s="388"/>
      <c r="I80" s="388"/>
      <c r="J80" s="388"/>
      <c r="K80" s="388"/>
      <c r="L80" s="388"/>
      <c r="M80" s="388"/>
      <c r="N80" s="388"/>
      <c r="O80" s="388"/>
      <c r="P80" s="388"/>
      <c r="Q80" s="388"/>
      <c r="R80" s="388"/>
      <c r="S80" s="388"/>
      <c r="T80" s="388"/>
      <c r="U80" s="388"/>
      <c r="V80" s="388"/>
      <c r="W80" s="388"/>
      <c r="X80" s="388"/>
      <c r="Y80" s="388"/>
      <c r="Z80" s="388"/>
    </row>
    <row r="81" spans="1:26" s="539" customFormat="1" ht="15" customHeight="1" x14ac:dyDescent="0.2">
      <c r="A81" s="701">
        <v>32</v>
      </c>
      <c r="B81" s="766" t="str">
        <f>'11'!B81</f>
        <v>Klinik Madinah</v>
      </c>
      <c r="C81" s="565">
        <v>0</v>
      </c>
      <c r="D81" s="593">
        <v>3</v>
      </c>
      <c r="E81" s="566">
        <v>3</v>
      </c>
      <c r="F81" s="565">
        <v>3</v>
      </c>
      <c r="G81" s="388"/>
      <c r="H81" s="388"/>
      <c r="I81" s="388"/>
      <c r="J81" s="388"/>
      <c r="K81" s="388"/>
      <c r="L81" s="388"/>
      <c r="M81" s="388"/>
      <c r="N81" s="388"/>
      <c r="O81" s="388"/>
      <c r="P81" s="388"/>
      <c r="Q81" s="388"/>
      <c r="R81" s="388"/>
      <c r="S81" s="388"/>
      <c r="T81" s="388"/>
      <c r="U81" s="388"/>
      <c r="V81" s="388"/>
      <c r="W81" s="388"/>
      <c r="X81" s="388"/>
      <c r="Y81" s="388"/>
      <c r="Z81" s="388"/>
    </row>
    <row r="82" spans="1:26" s="539" customFormat="1" ht="15" customHeight="1" x14ac:dyDescent="0.2">
      <c r="A82" s="701">
        <v>33</v>
      </c>
      <c r="B82" s="766" t="str">
        <f>'11'!B82</f>
        <v>Klinik Sehat Husada</v>
      </c>
      <c r="C82" s="565">
        <v>1</v>
      </c>
      <c r="D82" s="593">
        <v>1</v>
      </c>
      <c r="E82" s="566">
        <v>2</v>
      </c>
      <c r="F82" s="565">
        <v>0</v>
      </c>
      <c r="G82" s="388"/>
      <c r="H82" s="388"/>
      <c r="I82" s="388"/>
      <c r="J82" s="388"/>
      <c r="K82" s="388"/>
      <c r="L82" s="388"/>
      <c r="M82" s="388"/>
      <c r="N82" s="388"/>
      <c r="O82" s="388"/>
      <c r="P82" s="388"/>
      <c r="Q82" s="388"/>
      <c r="R82" s="388"/>
      <c r="S82" s="388"/>
      <c r="T82" s="388"/>
      <c r="U82" s="388"/>
      <c r="V82" s="388"/>
      <c r="W82" s="388"/>
      <c r="X82" s="388"/>
      <c r="Y82" s="388"/>
      <c r="Z82" s="388"/>
    </row>
    <row r="83" spans="1:26" s="539" customFormat="1" ht="15" customHeight="1" x14ac:dyDescent="0.2">
      <c r="A83" s="701">
        <v>34</v>
      </c>
      <c r="B83" s="766" t="str">
        <f>'11'!B83</f>
        <v>Klinik Bina Sehat</v>
      </c>
      <c r="C83" s="565">
        <v>1</v>
      </c>
      <c r="D83" s="593">
        <v>6</v>
      </c>
      <c r="E83" s="566">
        <v>7</v>
      </c>
      <c r="F83" s="565">
        <v>1</v>
      </c>
      <c r="G83" s="388"/>
      <c r="H83" s="388"/>
      <c r="I83" s="388"/>
      <c r="J83" s="388"/>
      <c r="K83" s="388"/>
      <c r="L83" s="388"/>
      <c r="M83" s="388"/>
      <c r="N83" s="388"/>
      <c r="O83" s="388"/>
      <c r="P83" s="388"/>
      <c r="Q83" s="388"/>
      <c r="R83" s="388"/>
      <c r="S83" s="388"/>
      <c r="T83" s="388"/>
      <c r="U83" s="388"/>
      <c r="V83" s="388"/>
      <c r="W83" s="388"/>
      <c r="X83" s="388"/>
      <c r="Y83" s="388"/>
      <c r="Z83" s="388"/>
    </row>
    <row r="84" spans="1:26" s="539" customFormat="1" ht="15" customHeight="1" x14ac:dyDescent="0.2">
      <c r="A84" s="701">
        <v>35</v>
      </c>
      <c r="B84" s="766" t="str">
        <f>'11'!B84</f>
        <v>Klinik Kemlagi Medika</v>
      </c>
      <c r="C84" s="565">
        <v>0</v>
      </c>
      <c r="D84" s="593">
        <v>9</v>
      </c>
      <c r="E84" s="566">
        <v>9</v>
      </c>
      <c r="F84" s="565">
        <v>3</v>
      </c>
      <c r="G84" s="388"/>
      <c r="H84" s="388"/>
      <c r="I84" s="388"/>
      <c r="J84" s="388"/>
      <c r="K84" s="388"/>
      <c r="L84" s="388"/>
      <c r="M84" s="388"/>
      <c r="N84" s="388"/>
      <c r="O84" s="388"/>
      <c r="P84" s="388"/>
      <c r="Q84" s="388"/>
      <c r="R84" s="388"/>
      <c r="S84" s="388"/>
      <c r="T84" s="388"/>
      <c r="U84" s="388"/>
      <c r="V84" s="388"/>
      <c r="W84" s="388"/>
      <c r="X84" s="388"/>
      <c r="Y84" s="388"/>
      <c r="Z84" s="388"/>
    </row>
    <row r="85" spans="1:26" s="539" customFormat="1" ht="15" customHeight="1" x14ac:dyDescent="0.2">
      <c r="A85" s="701">
        <v>36</v>
      </c>
      <c r="B85" s="766" t="str">
        <f>'11'!B85</f>
        <v>Klinik Industri Medika 2</v>
      </c>
      <c r="C85" s="565">
        <v>1</v>
      </c>
      <c r="D85" s="593">
        <v>1</v>
      </c>
      <c r="E85" s="566">
        <v>2</v>
      </c>
      <c r="F85" s="565">
        <v>1</v>
      </c>
      <c r="G85" s="388"/>
      <c r="H85" s="388"/>
      <c r="I85" s="388"/>
      <c r="J85" s="388"/>
      <c r="K85" s="388"/>
      <c r="L85" s="388"/>
      <c r="M85" s="388"/>
      <c r="N85" s="388"/>
      <c r="O85" s="388"/>
      <c r="P85" s="388"/>
      <c r="Q85" s="388"/>
      <c r="R85" s="388"/>
      <c r="S85" s="388"/>
      <c r="T85" s="388"/>
      <c r="U85" s="388"/>
      <c r="V85" s="388"/>
      <c r="W85" s="388"/>
      <c r="X85" s="388"/>
      <c r="Y85" s="388"/>
      <c r="Z85" s="388"/>
    </row>
    <row r="86" spans="1:26" s="539" customFormat="1" ht="15" customHeight="1" x14ac:dyDescent="0.2">
      <c r="A86" s="701">
        <v>37</v>
      </c>
      <c r="B86" s="766" t="str">
        <f>'11'!B86</f>
        <v>Klinik Babussalam</v>
      </c>
      <c r="C86" s="565">
        <v>1</v>
      </c>
      <c r="D86" s="593">
        <v>2</v>
      </c>
      <c r="E86" s="566">
        <v>3</v>
      </c>
      <c r="F86" s="565">
        <v>3</v>
      </c>
      <c r="G86" s="388"/>
      <c r="H86" s="388"/>
      <c r="I86" s="388"/>
      <c r="J86" s="388"/>
      <c r="K86" s="388"/>
      <c r="L86" s="388"/>
      <c r="M86" s="388"/>
      <c r="N86" s="388"/>
      <c r="O86" s="388"/>
      <c r="P86" s="388"/>
      <c r="Q86" s="388"/>
      <c r="R86" s="388"/>
      <c r="S86" s="388"/>
      <c r="T86" s="388"/>
      <c r="U86" s="388"/>
      <c r="V86" s="388"/>
      <c r="W86" s="388"/>
      <c r="X86" s="388"/>
      <c r="Y86" s="388"/>
      <c r="Z86" s="388"/>
    </row>
    <row r="87" spans="1:26" s="539" customFormat="1" ht="15" customHeight="1" x14ac:dyDescent="0.2">
      <c r="A87" s="701">
        <v>38</v>
      </c>
      <c r="B87" s="766" t="str">
        <f>'11'!B87</f>
        <v>Klinik Pratama Kimia Farma</v>
      </c>
      <c r="C87" s="565">
        <v>0</v>
      </c>
      <c r="D87" s="593">
        <v>2</v>
      </c>
      <c r="E87" s="566">
        <v>2</v>
      </c>
      <c r="F87" s="565">
        <v>0</v>
      </c>
      <c r="G87" s="388"/>
      <c r="H87" s="388"/>
      <c r="I87" s="388"/>
      <c r="J87" s="388"/>
      <c r="K87" s="388"/>
      <c r="L87" s="388"/>
      <c r="M87" s="388"/>
      <c r="N87" s="388"/>
      <c r="O87" s="388"/>
      <c r="P87" s="388"/>
      <c r="Q87" s="388"/>
      <c r="R87" s="388"/>
      <c r="S87" s="388"/>
      <c r="T87" s="388"/>
      <c r="U87" s="388"/>
      <c r="V87" s="388"/>
      <c r="W87" s="388"/>
      <c r="X87" s="388"/>
      <c r="Y87" s="388"/>
      <c r="Z87" s="388"/>
    </row>
    <row r="88" spans="1:26" s="539" customFormat="1" ht="15" customHeight="1" x14ac:dyDescent="0.2">
      <c r="A88" s="701">
        <v>39</v>
      </c>
      <c r="B88" s="766" t="str">
        <f>'11'!B88</f>
        <v>Klinik Aulia Husada</v>
      </c>
      <c r="C88" s="565">
        <v>1</v>
      </c>
      <c r="D88" s="593">
        <v>2</v>
      </c>
      <c r="E88" s="566">
        <v>3</v>
      </c>
      <c r="F88" s="565">
        <v>7</v>
      </c>
      <c r="G88" s="388"/>
      <c r="H88" s="388"/>
      <c r="I88" s="388"/>
      <c r="J88" s="388"/>
      <c r="K88" s="388"/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88"/>
      <c r="W88" s="388"/>
      <c r="X88" s="388"/>
      <c r="Y88" s="388"/>
      <c r="Z88" s="388"/>
    </row>
    <row r="89" spans="1:26" s="539" customFormat="1" ht="15" customHeight="1" x14ac:dyDescent="0.2">
      <c r="A89" s="701">
        <v>40</v>
      </c>
      <c r="B89" s="766" t="str">
        <f>'11'!B89</f>
        <v>Klinik Mitra 106 Ngoro</v>
      </c>
      <c r="C89" s="565">
        <v>0</v>
      </c>
      <c r="D89" s="593">
        <v>1</v>
      </c>
      <c r="E89" s="566">
        <v>1</v>
      </c>
      <c r="F89" s="565">
        <v>1</v>
      </c>
      <c r="G89" s="388"/>
      <c r="H89" s="388"/>
      <c r="I89" s="388"/>
      <c r="J89" s="388"/>
      <c r="K89" s="388"/>
      <c r="L89" s="388"/>
      <c r="M89" s="388"/>
      <c r="N89" s="388"/>
      <c r="O89" s="388"/>
      <c r="P89" s="388"/>
      <c r="Q89" s="388"/>
      <c r="R89" s="388"/>
      <c r="S89" s="388"/>
      <c r="T89" s="388"/>
      <c r="U89" s="388"/>
      <c r="V89" s="388"/>
      <c r="W89" s="388"/>
      <c r="X89" s="388"/>
      <c r="Y89" s="388"/>
      <c r="Z89" s="388"/>
    </row>
    <row r="90" spans="1:26" s="539" customFormat="1" ht="15" customHeight="1" x14ac:dyDescent="0.2">
      <c r="A90" s="701">
        <v>41</v>
      </c>
      <c r="B90" s="766" t="str">
        <f>'11'!B90</f>
        <v>Klinik Utama Ananda</v>
      </c>
      <c r="C90" s="565">
        <v>0</v>
      </c>
      <c r="D90" s="593">
        <v>4</v>
      </c>
      <c r="E90" s="566">
        <v>4</v>
      </c>
      <c r="F90" s="565">
        <v>8</v>
      </c>
      <c r="G90" s="388"/>
      <c r="H90" s="388"/>
      <c r="I90" s="388"/>
      <c r="J90" s="388"/>
      <c r="K90" s="388"/>
      <c r="L90" s="388"/>
      <c r="M90" s="388"/>
      <c r="N90" s="388"/>
      <c r="O90" s="388"/>
      <c r="P90" s="388"/>
      <c r="Q90" s="388"/>
      <c r="R90" s="388"/>
      <c r="S90" s="388"/>
      <c r="T90" s="388"/>
      <c r="U90" s="388"/>
      <c r="V90" s="388"/>
      <c r="W90" s="388"/>
      <c r="X90" s="388"/>
      <c r="Y90" s="388"/>
      <c r="Z90" s="388"/>
    </row>
    <row r="91" spans="1:26" s="539" customFormat="1" ht="15" customHeight="1" x14ac:dyDescent="0.2">
      <c r="A91" s="701">
        <v>42</v>
      </c>
      <c r="B91" s="766" t="str">
        <f>'11'!B91</f>
        <v>Klinik Post Beauty Mojosari</v>
      </c>
      <c r="C91" s="565">
        <v>0</v>
      </c>
      <c r="D91" s="593">
        <v>1</v>
      </c>
      <c r="E91" s="566">
        <v>1</v>
      </c>
      <c r="F91" s="565">
        <v>0</v>
      </c>
      <c r="G91" s="388"/>
      <c r="H91" s="388"/>
      <c r="I91" s="388"/>
      <c r="J91" s="388"/>
      <c r="K91" s="388"/>
      <c r="L91" s="388"/>
      <c r="M91" s="388"/>
      <c r="N91" s="388"/>
      <c r="O91" s="388"/>
      <c r="P91" s="388"/>
      <c r="Q91" s="388"/>
      <c r="R91" s="388"/>
      <c r="S91" s="388"/>
      <c r="T91" s="388"/>
      <c r="U91" s="388"/>
      <c r="V91" s="388"/>
      <c r="W91" s="388"/>
      <c r="X91" s="388"/>
      <c r="Y91" s="388"/>
      <c r="Z91" s="388"/>
    </row>
    <row r="92" spans="1:26" s="539" customFormat="1" ht="15" customHeight="1" x14ac:dyDescent="0.2">
      <c r="A92" s="701">
        <v>43</v>
      </c>
      <c r="B92" s="766" t="str">
        <f>'11'!B92</f>
        <v>Klinik Nukta Tsaqilah</v>
      </c>
      <c r="C92" s="565">
        <v>2</v>
      </c>
      <c r="D92" s="593">
        <v>1</v>
      </c>
      <c r="E92" s="566">
        <v>3</v>
      </c>
      <c r="F92" s="565">
        <v>3</v>
      </c>
      <c r="G92" s="388"/>
      <c r="H92" s="388"/>
      <c r="I92" s="388"/>
      <c r="J92" s="388"/>
      <c r="K92" s="388"/>
      <c r="L92" s="388"/>
      <c r="M92" s="388"/>
      <c r="N92" s="388"/>
      <c r="O92" s="388"/>
      <c r="P92" s="388"/>
      <c r="Q92" s="388"/>
      <c r="R92" s="388"/>
      <c r="S92" s="388"/>
      <c r="T92" s="388"/>
      <c r="U92" s="388"/>
      <c r="V92" s="388"/>
      <c r="W92" s="388"/>
      <c r="X92" s="388"/>
      <c r="Y92" s="388"/>
      <c r="Z92" s="388"/>
    </row>
    <row r="93" spans="1:26" s="539" customFormat="1" ht="15" customHeight="1" x14ac:dyDescent="0.2">
      <c r="A93" s="701">
        <v>44</v>
      </c>
      <c r="B93" s="766" t="str">
        <f>'11'!B93</f>
        <v>Klinik Cita Mulia</v>
      </c>
      <c r="C93" s="565">
        <v>1</v>
      </c>
      <c r="D93" s="593">
        <v>4</v>
      </c>
      <c r="E93" s="566">
        <v>5</v>
      </c>
      <c r="F93" s="565">
        <v>0</v>
      </c>
      <c r="G93" s="388"/>
      <c r="H93" s="388"/>
      <c r="I93" s="388"/>
      <c r="J93" s="388"/>
      <c r="K93" s="388"/>
      <c r="L93" s="388"/>
      <c r="M93" s="388"/>
      <c r="N93" s="388"/>
      <c r="O93" s="388"/>
      <c r="P93" s="388"/>
      <c r="Q93" s="388"/>
      <c r="R93" s="388"/>
      <c r="S93" s="388"/>
      <c r="T93" s="388"/>
      <c r="U93" s="388"/>
      <c r="V93" s="388"/>
      <c r="W93" s="388"/>
      <c r="X93" s="388"/>
      <c r="Y93" s="388"/>
      <c r="Z93" s="388"/>
    </row>
    <row r="94" spans="1:26" s="539" customFormat="1" ht="15" customHeight="1" x14ac:dyDescent="0.2">
      <c r="A94" s="701">
        <v>45</v>
      </c>
      <c r="B94" s="766" t="str">
        <f>'11'!B94</f>
        <v>Laboratorium Klinik Wijaya Kusuma</v>
      </c>
      <c r="C94" s="565">
        <v>0</v>
      </c>
      <c r="D94" s="593">
        <v>0</v>
      </c>
      <c r="E94" s="566">
        <v>0</v>
      </c>
      <c r="F94" s="565">
        <v>0</v>
      </c>
      <c r="G94" s="388"/>
      <c r="H94" s="388"/>
      <c r="I94" s="388"/>
      <c r="J94" s="388"/>
      <c r="K94" s="388"/>
      <c r="L94" s="388"/>
      <c r="M94" s="388"/>
      <c r="N94" s="388"/>
      <c r="O94" s="388"/>
      <c r="P94" s="388"/>
      <c r="Q94" s="388"/>
      <c r="R94" s="388"/>
      <c r="S94" s="388"/>
      <c r="T94" s="388"/>
      <c r="U94" s="388"/>
      <c r="V94" s="388"/>
      <c r="W94" s="388"/>
      <c r="X94" s="388"/>
      <c r="Y94" s="388"/>
      <c r="Z94" s="388"/>
    </row>
    <row r="95" spans="1:26" s="539" customFormat="1" ht="15" customHeight="1" x14ac:dyDescent="0.2">
      <c r="A95" s="701">
        <v>46</v>
      </c>
      <c r="B95" s="766" t="str">
        <f>'11'!B95</f>
        <v>Laboratorium Klinik Medis Gajah Mada</v>
      </c>
      <c r="C95" s="565">
        <v>0</v>
      </c>
      <c r="D95" s="593">
        <v>0</v>
      </c>
      <c r="E95" s="566">
        <v>0</v>
      </c>
      <c r="F95" s="565">
        <v>0</v>
      </c>
      <c r="G95" s="388"/>
      <c r="H95" s="388"/>
      <c r="I95" s="388"/>
      <c r="J95" s="388"/>
      <c r="K95" s="388"/>
      <c r="L95" s="388"/>
      <c r="M95" s="388"/>
      <c r="N95" s="388"/>
      <c r="O95" s="388"/>
      <c r="P95" s="388"/>
      <c r="Q95" s="388"/>
      <c r="R95" s="388"/>
      <c r="S95" s="388"/>
      <c r="T95" s="388"/>
      <c r="U95" s="388"/>
      <c r="V95" s="388"/>
      <c r="W95" s="388"/>
      <c r="X95" s="388"/>
      <c r="Y95" s="388"/>
      <c r="Z95" s="388"/>
    </row>
    <row r="96" spans="1:26" s="539" customFormat="1" ht="15" customHeight="1" x14ac:dyDescent="0.2">
      <c r="A96" s="702">
        <v>47</v>
      </c>
      <c r="B96" s="766" t="str">
        <f>'11'!B96</f>
        <v>Klinik Alfa</v>
      </c>
      <c r="C96" s="565">
        <v>0</v>
      </c>
      <c r="D96" s="593">
        <v>7</v>
      </c>
      <c r="E96" s="566">
        <v>7</v>
      </c>
      <c r="F96" s="567">
        <v>4</v>
      </c>
      <c r="G96" s="388"/>
      <c r="H96" s="388"/>
      <c r="I96" s="388"/>
      <c r="J96" s="388"/>
      <c r="K96" s="388"/>
      <c r="L96" s="388"/>
      <c r="M96" s="388"/>
      <c r="N96" s="388"/>
      <c r="O96" s="388"/>
      <c r="P96" s="388"/>
      <c r="Q96" s="388"/>
      <c r="R96" s="388"/>
      <c r="S96" s="388"/>
      <c r="T96" s="388"/>
      <c r="U96" s="388"/>
      <c r="V96" s="388"/>
      <c r="W96" s="388"/>
      <c r="X96" s="388"/>
      <c r="Y96" s="388"/>
      <c r="Z96" s="388"/>
    </row>
    <row r="97" spans="1:26" s="539" customFormat="1" ht="19.5" customHeight="1" x14ac:dyDescent="0.25">
      <c r="A97" s="774" t="s">
        <v>1172</v>
      </c>
      <c r="B97" s="542"/>
      <c r="C97" s="568">
        <f>SUM(C50:C96)</f>
        <v>25</v>
      </c>
      <c r="D97" s="569">
        <f>SUM(D50:D96)</f>
        <v>113</v>
      </c>
      <c r="E97" s="568">
        <f>SUM(E50:E96)</f>
        <v>138</v>
      </c>
      <c r="F97" s="775">
        <f>SUM(F50:F96)</f>
        <v>106</v>
      </c>
      <c r="G97" s="388"/>
      <c r="H97" s="388"/>
      <c r="I97" s="388"/>
      <c r="J97" s="388"/>
      <c r="K97" s="388"/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8"/>
      <c r="W97" s="388"/>
      <c r="X97" s="388"/>
      <c r="Y97" s="388"/>
      <c r="Z97" s="388"/>
    </row>
    <row r="98" spans="1:26" s="539" customFormat="1" ht="15" customHeight="1" x14ac:dyDescent="0.2">
      <c r="A98" s="748">
        <v>1</v>
      </c>
      <c r="B98" s="766" t="s">
        <v>1201</v>
      </c>
      <c r="C98" s="570">
        <v>0</v>
      </c>
      <c r="D98" s="593">
        <v>0</v>
      </c>
      <c r="E98" s="571">
        <v>0</v>
      </c>
      <c r="F98" s="776">
        <v>0</v>
      </c>
      <c r="G98" s="388"/>
      <c r="H98" s="388"/>
      <c r="I98" s="388"/>
      <c r="J98" s="388"/>
      <c r="K98" s="388"/>
      <c r="L98" s="388"/>
      <c r="M98" s="388"/>
      <c r="N98" s="388"/>
      <c r="O98" s="388"/>
      <c r="P98" s="388"/>
      <c r="Q98" s="388"/>
      <c r="R98" s="388"/>
      <c r="S98" s="388"/>
      <c r="T98" s="388"/>
      <c r="U98" s="388"/>
      <c r="V98" s="388"/>
      <c r="W98" s="388"/>
      <c r="X98" s="388"/>
      <c r="Y98" s="388"/>
      <c r="Z98" s="388"/>
    </row>
    <row r="99" spans="1:26" s="539" customFormat="1" ht="15" customHeight="1" x14ac:dyDescent="0.2">
      <c r="A99" s="701">
        <v>2</v>
      </c>
      <c r="B99" s="766" t="s">
        <v>1202</v>
      </c>
      <c r="C99" s="565">
        <v>0</v>
      </c>
      <c r="D99" s="593">
        <v>0</v>
      </c>
      <c r="E99" s="566">
        <v>0</v>
      </c>
      <c r="F99" s="777">
        <v>0</v>
      </c>
      <c r="G99" s="388"/>
      <c r="H99" s="388"/>
      <c r="I99" s="388"/>
      <c r="J99" s="388"/>
      <c r="K99" s="388"/>
      <c r="L99" s="388"/>
      <c r="M99" s="388"/>
      <c r="N99" s="388"/>
      <c r="O99" s="388"/>
      <c r="P99" s="388"/>
      <c r="Q99" s="388"/>
      <c r="R99" s="388"/>
      <c r="S99" s="388"/>
      <c r="T99" s="388"/>
      <c r="U99" s="388"/>
      <c r="V99" s="388"/>
      <c r="W99" s="388"/>
      <c r="X99" s="388"/>
      <c r="Y99" s="388"/>
      <c r="Z99" s="388"/>
    </row>
    <row r="100" spans="1:26" s="539" customFormat="1" ht="15" customHeight="1" x14ac:dyDescent="0.2">
      <c r="A100" s="701">
        <v>3</v>
      </c>
      <c r="B100" s="766" t="s">
        <v>1203</v>
      </c>
      <c r="C100" s="565">
        <v>0</v>
      </c>
      <c r="D100" s="593">
        <v>0</v>
      </c>
      <c r="E100" s="566">
        <v>0</v>
      </c>
      <c r="F100" s="777">
        <v>0</v>
      </c>
      <c r="G100" s="388"/>
      <c r="H100" s="388"/>
      <c r="I100" s="388"/>
      <c r="J100" s="388"/>
      <c r="K100" s="388"/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</row>
    <row r="101" spans="1:26" s="539" customFormat="1" ht="15" customHeight="1" x14ac:dyDescent="0.2">
      <c r="A101" s="701">
        <v>4</v>
      </c>
      <c r="B101" s="766" t="s">
        <v>1204</v>
      </c>
      <c r="C101" s="565">
        <v>0</v>
      </c>
      <c r="D101" s="593">
        <v>0</v>
      </c>
      <c r="E101" s="566">
        <v>0</v>
      </c>
      <c r="F101" s="777">
        <v>0</v>
      </c>
      <c r="G101" s="388"/>
      <c r="H101" s="388"/>
      <c r="I101" s="388"/>
      <c r="J101" s="388"/>
      <c r="K101" s="388"/>
      <c r="L101" s="388"/>
      <c r="M101" s="388"/>
      <c r="N101" s="388"/>
      <c r="O101" s="388"/>
      <c r="P101" s="388"/>
      <c r="Q101" s="388"/>
      <c r="R101" s="388"/>
      <c r="S101" s="388"/>
      <c r="T101" s="388"/>
      <c r="U101" s="388"/>
      <c r="V101" s="388"/>
      <c r="W101" s="388"/>
      <c r="X101" s="388"/>
      <c r="Y101" s="388"/>
      <c r="Z101" s="388"/>
    </row>
    <row r="102" spans="1:26" s="539" customFormat="1" ht="15" customHeight="1" x14ac:dyDescent="0.2">
      <c r="A102" s="701">
        <v>5</v>
      </c>
      <c r="B102" s="766" t="s">
        <v>1205</v>
      </c>
      <c r="C102" s="565">
        <v>0</v>
      </c>
      <c r="D102" s="593">
        <v>0</v>
      </c>
      <c r="E102" s="566">
        <v>0</v>
      </c>
      <c r="F102" s="777">
        <v>0</v>
      </c>
      <c r="G102" s="388"/>
      <c r="H102" s="388"/>
      <c r="I102" s="388"/>
      <c r="J102" s="388"/>
      <c r="K102" s="388"/>
      <c r="L102" s="388"/>
      <c r="M102" s="388"/>
      <c r="N102" s="388"/>
      <c r="O102" s="388"/>
      <c r="P102" s="388"/>
      <c r="Q102" s="388"/>
      <c r="R102" s="388"/>
      <c r="S102" s="388"/>
      <c r="T102" s="388"/>
      <c r="U102" s="388"/>
      <c r="V102" s="388"/>
      <c r="W102" s="388"/>
      <c r="X102" s="388"/>
      <c r="Y102" s="388"/>
      <c r="Z102" s="388"/>
    </row>
    <row r="103" spans="1:26" s="539" customFormat="1" ht="15" customHeight="1" x14ac:dyDescent="0.2">
      <c r="A103" s="701">
        <v>6</v>
      </c>
      <c r="B103" s="766" t="s">
        <v>1206</v>
      </c>
      <c r="C103" s="565">
        <v>0</v>
      </c>
      <c r="D103" s="593">
        <v>0</v>
      </c>
      <c r="E103" s="566">
        <v>0</v>
      </c>
      <c r="F103" s="777">
        <v>0</v>
      </c>
      <c r="G103" s="388"/>
      <c r="H103" s="388"/>
      <c r="I103" s="388"/>
      <c r="J103" s="388"/>
      <c r="K103" s="388"/>
      <c r="L103" s="388"/>
      <c r="M103" s="388"/>
      <c r="N103" s="388"/>
      <c r="O103" s="388"/>
      <c r="P103" s="388"/>
      <c r="Q103" s="388"/>
      <c r="R103" s="388"/>
      <c r="S103" s="388"/>
      <c r="T103" s="388"/>
      <c r="U103" s="388"/>
      <c r="V103" s="388"/>
      <c r="W103" s="388"/>
      <c r="X103" s="388"/>
      <c r="Y103" s="388"/>
      <c r="Z103" s="388"/>
    </row>
    <row r="104" spans="1:26" s="539" customFormat="1" ht="15" customHeight="1" x14ac:dyDescent="0.2">
      <c r="A104" s="701">
        <v>7</v>
      </c>
      <c r="B104" s="766" t="s">
        <v>1207</v>
      </c>
      <c r="C104" s="565">
        <v>0</v>
      </c>
      <c r="D104" s="593">
        <v>0</v>
      </c>
      <c r="E104" s="566">
        <v>0</v>
      </c>
      <c r="F104" s="777">
        <v>0</v>
      </c>
      <c r="G104" s="388"/>
      <c r="H104" s="388"/>
      <c r="I104" s="388"/>
      <c r="J104" s="388"/>
      <c r="K104" s="388"/>
      <c r="L104" s="388"/>
      <c r="M104" s="388"/>
      <c r="N104" s="388"/>
      <c r="O104" s="388"/>
      <c r="P104" s="388"/>
      <c r="Q104" s="388"/>
      <c r="R104" s="388"/>
      <c r="S104" s="388"/>
      <c r="T104" s="388"/>
      <c r="U104" s="388"/>
      <c r="V104" s="388"/>
      <c r="W104" s="388"/>
      <c r="X104" s="388"/>
      <c r="Y104" s="388"/>
      <c r="Z104" s="388"/>
    </row>
    <row r="105" spans="1:26" s="539" customFormat="1" ht="15" customHeight="1" x14ac:dyDescent="0.2">
      <c r="A105" s="701">
        <v>8</v>
      </c>
      <c r="B105" s="766" t="s">
        <v>1208</v>
      </c>
      <c r="C105" s="565">
        <v>0</v>
      </c>
      <c r="D105" s="593">
        <v>0</v>
      </c>
      <c r="E105" s="566">
        <v>0</v>
      </c>
      <c r="F105" s="777">
        <v>0</v>
      </c>
      <c r="G105" s="388"/>
      <c r="H105" s="388"/>
      <c r="I105" s="388"/>
      <c r="J105" s="388"/>
      <c r="K105" s="388"/>
      <c r="L105" s="388"/>
      <c r="M105" s="388"/>
      <c r="N105" s="388"/>
      <c r="O105" s="388"/>
      <c r="P105" s="388"/>
      <c r="Q105" s="388"/>
      <c r="R105" s="388"/>
      <c r="S105" s="388"/>
      <c r="T105" s="388"/>
      <c r="U105" s="388"/>
      <c r="V105" s="388"/>
      <c r="W105" s="388"/>
      <c r="X105" s="388"/>
      <c r="Y105" s="388"/>
      <c r="Z105" s="388"/>
    </row>
    <row r="106" spans="1:26" s="539" customFormat="1" ht="15" customHeight="1" x14ac:dyDescent="0.2">
      <c r="A106" s="701">
        <v>9</v>
      </c>
      <c r="B106" s="766" t="s">
        <v>1209</v>
      </c>
      <c r="C106" s="565">
        <v>0</v>
      </c>
      <c r="D106" s="593">
        <v>0</v>
      </c>
      <c r="E106" s="566">
        <v>0</v>
      </c>
      <c r="F106" s="777">
        <v>0</v>
      </c>
      <c r="G106" s="388"/>
      <c r="H106" s="388"/>
      <c r="I106" s="388"/>
      <c r="J106" s="388"/>
      <c r="K106" s="388"/>
      <c r="L106" s="388"/>
      <c r="M106" s="388"/>
      <c r="N106" s="388"/>
      <c r="O106" s="388"/>
      <c r="P106" s="388"/>
      <c r="Q106" s="388"/>
      <c r="R106" s="388"/>
      <c r="S106" s="388"/>
      <c r="T106" s="388"/>
      <c r="U106" s="388"/>
      <c r="V106" s="388"/>
      <c r="W106" s="388"/>
      <c r="X106" s="388"/>
      <c r="Y106" s="388"/>
      <c r="Z106" s="388"/>
    </row>
    <row r="107" spans="1:26" s="539" customFormat="1" ht="15" customHeight="1" x14ac:dyDescent="0.2">
      <c r="A107" s="701">
        <v>10</v>
      </c>
      <c r="B107" s="766" t="s">
        <v>1210</v>
      </c>
      <c r="C107" s="565">
        <v>0</v>
      </c>
      <c r="D107" s="593">
        <v>0</v>
      </c>
      <c r="E107" s="566">
        <v>0</v>
      </c>
      <c r="F107" s="777">
        <v>0</v>
      </c>
      <c r="G107" s="388"/>
      <c r="H107" s="388"/>
      <c r="I107" s="388"/>
      <c r="J107" s="388"/>
      <c r="K107" s="388"/>
      <c r="L107" s="388"/>
      <c r="M107" s="388"/>
      <c r="N107" s="388"/>
      <c r="O107" s="388"/>
      <c r="P107" s="388"/>
      <c r="Q107" s="388"/>
      <c r="R107" s="388"/>
      <c r="S107" s="388"/>
      <c r="T107" s="388"/>
      <c r="U107" s="388"/>
      <c r="V107" s="388"/>
      <c r="W107" s="388"/>
      <c r="X107" s="388"/>
      <c r="Y107" s="388"/>
      <c r="Z107" s="388"/>
    </row>
    <row r="108" spans="1:26" s="539" customFormat="1" ht="15" customHeight="1" x14ac:dyDescent="0.2">
      <c r="A108" s="701">
        <v>11</v>
      </c>
      <c r="B108" s="766" t="s">
        <v>1211</v>
      </c>
      <c r="C108" s="565">
        <v>0</v>
      </c>
      <c r="D108" s="593">
        <v>0</v>
      </c>
      <c r="E108" s="566">
        <v>0</v>
      </c>
      <c r="F108" s="777">
        <v>0</v>
      </c>
      <c r="G108" s="388"/>
      <c r="H108" s="388"/>
      <c r="I108" s="388"/>
      <c r="J108" s="388"/>
      <c r="K108" s="388"/>
      <c r="L108" s="388"/>
      <c r="M108" s="388"/>
      <c r="N108" s="388"/>
      <c r="O108" s="388"/>
      <c r="P108" s="388"/>
      <c r="Q108" s="388"/>
      <c r="R108" s="388"/>
      <c r="S108" s="388"/>
      <c r="T108" s="388"/>
      <c r="U108" s="388"/>
      <c r="V108" s="388"/>
      <c r="W108" s="388"/>
      <c r="X108" s="388"/>
      <c r="Y108" s="388"/>
      <c r="Z108" s="388"/>
    </row>
    <row r="109" spans="1:26" s="539" customFormat="1" ht="15" customHeight="1" x14ac:dyDescent="0.2">
      <c r="A109" s="701">
        <v>12</v>
      </c>
      <c r="B109" s="766" t="s">
        <v>1212</v>
      </c>
      <c r="C109" s="565">
        <v>0</v>
      </c>
      <c r="D109" s="593">
        <v>0</v>
      </c>
      <c r="E109" s="566">
        <v>0</v>
      </c>
      <c r="F109" s="777">
        <v>0</v>
      </c>
      <c r="G109" s="388"/>
      <c r="H109" s="388"/>
      <c r="I109" s="388"/>
      <c r="J109" s="388"/>
      <c r="K109" s="388"/>
      <c r="L109" s="388"/>
      <c r="M109" s="388"/>
      <c r="N109" s="388"/>
      <c r="O109" s="388"/>
      <c r="P109" s="388"/>
      <c r="Q109" s="388"/>
      <c r="R109" s="388"/>
      <c r="S109" s="388"/>
      <c r="T109" s="388"/>
      <c r="U109" s="388"/>
      <c r="V109" s="388"/>
      <c r="W109" s="388"/>
      <c r="X109" s="388"/>
      <c r="Y109" s="388"/>
      <c r="Z109" s="388"/>
    </row>
    <row r="110" spans="1:26" s="539" customFormat="1" ht="15" customHeight="1" x14ac:dyDescent="0.2">
      <c r="A110" s="701">
        <v>13</v>
      </c>
      <c r="B110" s="766" t="s">
        <v>1213</v>
      </c>
      <c r="C110" s="565">
        <v>0</v>
      </c>
      <c r="D110" s="593">
        <v>0</v>
      </c>
      <c r="E110" s="566">
        <v>0</v>
      </c>
      <c r="F110" s="777">
        <v>0</v>
      </c>
      <c r="G110" s="388"/>
      <c r="H110" s="388"/>
      <c r="I110" s="388"/>
      <c r="J110" s="388"/>
      <c r="K110" s="388"/>
      <c r="L110" s="388"/>
      <c r="M110" s="388"/>
      <c r="N110" s="388"/>
      <c r="O110" s="388"/>
      <c r="P110" s="388"/>
      <c r="Q110" s="388"/>
      <c r="R110" s="388"/>
      <c r="S110" s="388"/>
      <c r="T110" s="388"/>
      <c r="U110" s="388"/>
      <c r="V110" s="388"/>
      <c r="W110" s="388"/>
      <c r="X110" s="388"/>
      <c r="Y110" s="388"/>
      <c r="Z110" s="388"/>
    </row>
    <row r="111" spans="1:26" s="539" customFormat="1" ht="15" customHeight="1" x14ac:dyDescent="0.2">
      <c r="A111" s="701">
        <v>14</v>
      </c>
      <c r="B111" s="766" t="s">
        <v>1225</v>
      </c>
      <c r="C111" s="565">
        <v>0</v>
      </c>
      <c r="D111" s="593">
        <v>0</v>
      </c>
      <c r="E111" s="566">
        <v>0</v>
      </c>
      <c r="F111" s="777">
        <v>0</v>
      </c>
      <c r="G111" s="388"/>
      <c r="H111" s="388"/>
      <c r="I111" s="388"/>
      <c r="J111" s="388"/>
      <c r="K111" s="388"/>
      <c r="L111" s="388"/>
      <c r="M111" s="388"/>
      <c r="N111" s="388"/>
      <c r="O111" s="388"/>
      <c r="P111" s="388"/>
      <c r="Q111" s="388"/>
      <c r="R111" s="388"/>
      <c r="S111" s="388"/>
      <c r="T111" s="388"/>
      <c r="U111" s="388"/>
      <c r="V111" s="388"/>
      <c r="W111" s="388"/>
      <c r="X111" s="388"/>
      <c r="Y111" s="388"/>
      <c r="Z111" s="388"/>
    </row>
    <row r="112" spans="1:26" s="539" customFormat="1" ht="15" customHeight="1" x14ac:dyDescent="0.2">
      <c r="A112" s="701">
        <v>15</v>
      </c>
      <c r="B112" s="766" t="str">
        <f>'11'!B112</f>
        <v>Apotek Viva Generik Dlanggu</v>
      </c>
      <c r="C112" s="565">
        <v>0</v>
      </c>
      <c r="D112" s="593">
        <v>0</v>
      </c>
      <c r="E112" s="566">
        <v>0</v>
      </c>
      <c r="F112" s="777">
        <v>0</v>
      </c>
      <c r="G112" s="388"/>
      <c r="H112" s="388"/>
      <c r="I112" s="388"/>
      <c r="J112" s="388"/>
      <c r="K112" s="388"/>
      <c r="L112" s="388"/>
      <c r="M112" s="388"/>
      <c r="N112" s="388"/>
      <c r="O112" s="388"/>
      <c r="P112" s="388"/>
      <c r="Q112" s="388"/>
      <c r="R112" s="388"/>
      <c r="S112" s="388"/>
      <c r="T112" s="388"/>
      <c r="U112" s="388"/>
      <c r="V112" s="388"/>
      <c r="W112" s="388"/>
      <c r="X112" s="388"/>
      <c r="Y112" s="388"/>
      <c r="Z112" s="388"/>
    </row>
    <row r="113" spans="1:26" s="539" customFormat="1" ht="15" customHeight="1" x14ac:dyDescent="0.2">
      <c r="A113" s="701">
        <v>16</v>
      </c>
      <c r="B113" s="773" t="s">
        <v>1214</v>
      </c>
      <c r="C113" s="565">
        <v>0</v>
      </c>
      <c r="D113" s="593">
        <v>0</v>
      </c>
      <c r="E113" s="566">
        <v>0</v>
      </c>
      <c r="F113" s="777">
        <v>0</v>
      </c>
      <c r="G113" s="388"/>
      <c r="H113" s="388"/>
      <c r="I113" s="388"/>
      <c r="J113" s="388"/>
      <c r="K113" s="388"/>
      <c r="L113" s="388"/>
      <c r="M113" s="388"/>
      <c r="N113" s="388"/>
      <c r="O113" s="388"/>
      <c r="P113" s="388"/>
      <c r="Q113" s="388"/>
      <c r="R113" s="388"/>
      <c r="S113" s="388"/>
      <c r="T113" s="388"/>
      <c r="U113" s="388"/>
      <c r="V113" s="388"/>
      <c r="W113" s="388"/>
      <c r="X113" s="388"/>
      <c r="Y113" s="388"/>
      <c r="Z113" s="388"/>
    </row>
    <row r="114" spans="1:26" s="539" customFormat="1" ht="15" customHeight="1" x14ac:dyDescent="0.2">
      <c r="A114" s="701">
        <v>17</v>
      </c>
      <c r="B114" s="766" t="s">
        <v>1215</v>
      </c>
      <c r="C114" s="565">
        <v>0</v>
      </c>
      <c r="D114" s="593">
        <v>0</v>
      </c>
      <c r="E114" s="566">
        <v>0</v>
      </c>
      <c r="F114" s="777">
        <v>0</v>
      </c>
      <c r="G114" s="388"/>
      <c r="H114" s="388"/>
      <c r="I114" s="388"/>
      <c r="J114" s="388"/>
      <c r="K114" s="388"/>
      <c r="L114" s="388"/>
      <c r="M114" s="388"/>
      <c r="N114" s="388"/>
      <c r="O114" s="388"/>
      <c r="P114" s="388"/>
      <c r="Q114" s="388"/>
      <c r="R114" s="388"/>
      <c r="S114" s="388"/>
      <c r="T114" s="388"/>
      <c r="U114" s="388"/>
      <c r="V114" s="388"/>
      <c r="W114" s="388"/>
      <c r="X114" s="388"/>
      <c r="Y114" s="388"/>
      <c r="Z114" s="388"/>
    </row>
    <row r="115" spans="1:26" s="539" customFormat="1" ht="15" customHeight="1" x14ac:dyDescent="0.2">
      <c r="A115" s="701">
        <v>18</v>
      </c>
      <c r="B115" s="766" t="s">
        <v>1216</v>
      </c>
      <c r="C115" s="565">
        <v>0</v>
      </c>
      <c r="D115" s="593">
        <v>0</v>
      </c>
      <c r="E115" s="566">
        <v>0</v>
      </c>
      <c r="F115" s="777">
        <v>0</v>
      </c>
      <c r="G115" s="388"/>
      <c r="H115" s="388"/>
      <c r="I115" s="388"/>
      <c r="J115" s="388"/>
      <c r="K115" s="388"/>
      <c r="L115" s="388"/>
      <c r="M115" s="388"/>
      <c r="N115" s="388"/>
      <c r="O115" s="388"/>
      <c r="P115" s="388"/>
      <c r="Q115" s="388"/>
      <c r="R115" s="388"/>
      <c r="S115" s="388"/>
      <c r="T115" s="388"/>
      <c r="U115" s="388"/>
      <c r="V115" s="388"/>
      <c r="W115" s="388"/>
      <c r="X115" s="388"/>
      <c r="Y115" s="388"/>
      <c r="Z115" s="388"/>
    </row>
    <row r="116" spans="1:26" s="539" customFormat="1" ht="15" customHeight="1" x14ac:dyDescent="0.2">
      <c r="A116" s="701">
        <v>19</v>
      </c>
      <c r="B116" s="766" t="s">
        <v>1217</v>
      </c>
      <c r="C116" s="565">
        <v>0</v>
      </c>
      <c r="D116" s="593">
        <v>0</v>
      </c>
      <c r="E116" s="566">
        <v>0</v>
      </c>
      <c r="F116" s="777">
        <v>0</v>
      </c>
      <c r="G116" s="388"/>
      <c r="H116" s="388"/>
      <c r="I116" s="388"/>
      <c r="J116" s="388"/>
      <c r="K116" s="388"/>
      <c r="L116" s="388"/>
      <c r="M116" s="388"/>
      <c r="N116" s="388"/>
      <c r="O116" s="388"/>
      <c r="P116" s="388"/>
      <c r="Q116" s="388"/>
      <c r="R116" s="388"/>
      <c r="S116" s="388"/>
      <c r="T116" s="388"/>
      <c r="U116" s="388"/>
      <c r="V116" s="388"/>
      <c r="W116" s="388"/>
      <c r="X116" s="388"/>
      <c r="Y116" s="388"/>
      <c r="Z116" s="388"/>
    </row>
    <row r="117" spans="1:26" s="539" customFormat="1" ht="15" customHeight="1" x14ac:dyDescent="0.2">
      <c r="A117" s="701">
        <v>20</v>
      </c>
      <c r="B117" s="766" t="s">
        <v>1218</v>
      </c>
      <c r="C117" s="565">
        <v>0</v>
      </c>
      <c r="D117" s="593">
        <v>0</v>
      </c>
      <c r="E117" s="566">
        <v>0</v>
      </c>
      <c r="F117" s="777">
        <v>0</v>
      </c>
      <c r="G117" s="388"/>
      <c r="H117" s="388"/>
      <c r="I117" s="388"/>
      <c r="J117" s="388"/>
      <c r="K117" s="388"/>
      <c r="L117" s="388"/>
      <c r="M117" s="388"/>
      <c r="N117" s="388"/>
      <c r="O117" s="388"/>
      <c r="P117" s="388"/>
      <c r="Q117" s="388"/>
      <c r="R117" s="388"/>
      <c r="S117" s="388"/>
      <c r="T117" s="388"/>
      <c r="U117" s="388"/>
      <c r="V117" s="388"/>
      <c r="W117" s="388"/>
      <c r="X117" s="388"/>
      <c r="Y117" s="388"/>
      <c r="Z117" s="388"/>
    </row>
    <row r="118" spans="1:26" s="539" customFormat="1" ht="15" customHeight="1" x14ac:dyDescent="0.2">
      <c r="A118" s="701">
        <v>21</v>
      </c>
      <c r="B118" s="766" t="s">
        <v>1219</v>
      </c>
      <c r="C118" s="565">
        <v>0</v>
      </c>
      <c r="D118" s="593">
        <v>0</v>
      </c>
      <c r="E118" s="566">
        <v>0</v>
      </c>
      <c r="F118" s="777">
        <v>0</v>
      </c>
      <c r="G118" s="388"/>
      <c r="H118" s="388"/>
      <c r="I118" s="388"/>
      <c r="J118" s="388"/>
      <c r="K118" s="388"/>
      <c r="L118" s="388"/>
      <c r="M118" s="388"/>
      <c r="N118" s="388"/>
      <c r="O118" s="388"/>
      <c r="P118" s="388"/>
      <c r="Q118" s="388"/>
      <c r="R118" s="388"/>
      <c r="S118" s="388"/>
      <c r="T118" s="388"/>
      <c r="U118" s="388"/>
      <c r="V118" s="388"/>
      <c r="W118" s="388"/>
      <c r="X118" s="388"/>
      <c r="Y118" s="388"/>
      <c r="Z118" s="388"/>
    </row>
    <row r="119" spans="1:26" s="539" customFormat="1" ht="15" customHeight="1" x14ac:dyDescent="0.2">
      <c r="A119" s="701">
        <v>22</v>
      </c>
      <c r="B119" s="766" t="s">
        <v>1220</v>
      </c>
      <c r="C119" s="567">
        <v>0</v>
      </c>
      <c r="D119" s="593">
        <v>0</v>
      </c>
      <c r="E119" s="573">
        <v>0</v>
      </c>
      <c r="F119" s="777">
        <v>0</v>
      </c>
      <c r="G119" s="388"/>
      <c r="H119" s="388"/>
      <c r="I119" s="388"/>
      <c r="J119" s="388"/>
      <c r="K119" s="388"/>
      <c r="L119" s="388"/>
      <c r="M119" s="388"/>
      <c r="N119" s="388"/>
      <c r="O119" s="388"/>
      <c r="P119" s="388"/>
      <c r="Q119" s="388"/>
      <c r="R119" s="388"/>
      <c r="S119" s="388"/>
      <c r="T119" s="388"/>
      <c r="U119" s="388"/>
      <c r="V119" s="388"/>
      <c r="W119" s="388"/>
      <c r="X119" s="388"/>
      <c r="Y119" s="388"/>
      <c r="Z119" s="388"/>
    </row>
    <row r="120" spans="1:26" s="539" customFormat="1" ht="19.5" customHeight="1" x14ac:dyDescent="0.25">
      <c r="A120" s="751" t="s">
        <v>1226</v>
      </c>
      <c r="B120" s="537"/>
      <c r="C120" s="574">
        <f>SUM(C98:C119)</f>
        <v>0</v>
      </c>
      <c r="D120" s="575">
        <f>SUM(D98:D119)</f>
        <v>0</v>
      </c>
      <c r="E120" s="574">
        <f>SUM(E98:E119)</f>
        <v>0</v>
      </c>
      <c r="F120" s="778">
        <f>SUM(F98:F119)</f>
        <v>0</v>
      </c>
      <c r="G120" s="388"/>
      <c r="H120" s="388"/>
      <c r="I120" s="388"/>
      <c r="J120" s="388"/>
      <c r="K120" s="388"/>
      <c r="L120" s="388"/>
      <c r="M120" s="388"/>
      <c r="N120" s="388"/>
      <c r="O120" s="388"/>
      <c r="P120" s="388"/>
      <c r="Q120" s="388"/>
      <c r="R120" s="388"/>
      <c r="S120" s="388"/>
      <c r="T120" s="388"/>
      <c r="U120" s="388"/>
      <c r="V120" s="388"/>
      <c r="W120" s="388"/>
      <c r="X120" s="388"/>
      <c r="Y120" s="388"/>
      <c r="Z120" s="388"/>
    </row>
    <row r="121" spans="1:26" s="539" customFormat="1" ht="19.5" customHeight="1" x14ac:dyDescent="0.2">
      <c r="A121" s="759" t="s">
        <v>317</v>
      </c>
      <c r="B121" s="576"/>
      <c r="C121" s="577">
        <v>0</v>
      </c>
      <c r="D121" s="577">
        <v>0</v>
      </c>
      <c r="E121" s="382">
        <f>SUM(C121:D121)</f>
        <v>0</v>
      </c>
      <c r="F121" s="779">
        <v>0</v>
      </c>
      <c r="G121" s="388"/>
      <c r="H121" s="388"/>
      <c r="I121" s="388"/>
      <c r="J121" s="388"/>
      <c r="K121" s="388"/>
      <c r="L121" s="388"/>
      <c r="M121" s="388"/>
      <c r="N121" s="388"/>
      <c r="O121" s="388"/>
      <c r="P121" s="388"/>
      <c r="Q121" s="388"/>
      <c r="R121" s="388"/>
      <c r="S121" s="388"/>
      <c r="T121" s="388"/>
      <c r="U121" s="388"/>
      <c r="V121" s="388"/>
      <c r="W121" s="388"/>
      <c r="X121" s="388"/>
      <c r="Y121" s="388"/>
      <c r="Z121" s="388"/>
    </row>
    <row r="122" spans="1:26" s="539" customFormat="1" ht="19.5" customHeight="1" x14ac:dyDescent="0.2">
      <c r="A122" s="761" t="s">
        <v>318</v>
      </c>
      <c r="B122" s="579"/>
      <c r="C122" s="580">
        <v>0</v>
      </c>
      <c r="D122" s="580">
        <v>0</v>
      </c>
      <c r="E122" s="578">
        <f>SUM(C122:D122)</f>
        <v>0</v>
      </c>
      <c r="F122" s="779">
        <v>0</v>
      </c>
      <c r="G122" s="388"/>
      <c r="H122" s="388"/>
      <c r="I122" s="388"/>
      <c r="J122" s="388"/>
      <c r="K122" s="388"/>
      <c r="L122" s="388"/>
      <c r="M122" s="388"/>
      <c r="N122" s="388"/>
      <c r="O122" s="388"/>
      <c r="P122" s="388"/>
      <c r="Q122" s="388"/>
      <c r="R122" s="388"/>
      <c r="S122" s="388"/>
      <c r="T122" s="388"/>
      <c r="U122" s="388"/>
      <c r="V122" s="388"/>
      <c r="W122" s="388"/>
      <c r="X122" s="388"/>
      <c r="Y122" s="388"/>
      <c r="Z122" s="388"/>
    </row>
    <row r="123" spans="1:26" s="539" customFormat="1" ht="15" customHeight="1" x14ac:dyDescent="0.2">
      <c r="A123" s="581">
        <v>1</v>
      </c>
      <c r="B123" s="582" t="s">
        <v>1223</v>
      </c>
      <c r="C123" s="581">
        <v>0</v>
      </c>
      <c r="D123" s="581">
        <v>0</v>
      </c>
      <c r="E123" s="581">
        <v>0</v>
      </c>
      <c r="F123" s="581">
        <v>0</v>
      </c>
      <c r="G123" s="388"/>
      <c r="H123" s="388"/>
      <c r="I123" s="388"/>
      <c r="J123" s="388"/>
      <c r="K123" s="388"/>
      <c r="L123" s="388"/>
      <c r="M123" s="388"/>
      <c r="N123" s="388"/>
      <c r="O123" s="388"/>
      <c r="P123" s="388"/>
      <c r="Q123" s="388"/>
      <c r="R123" s="388"/>
      <c r="S123" s="388"/>
      <c r="T123" s="388"/>
      <c r="U123" s="388"/>
      <c r="V123" s="388"/>
      <c r="W123" s="388"/>
      <c r="X123" s="388"/>
      <c r="Y123" s="388"/>
      <c r="Z123" s="388"/>
    </row>
    <row r="124" spans="1:26" s="539" customFormat="1" ht="15" customHeight="1" x14ac:dyDescent="0.2">
      <c r="A124" s="581">
        <v>2</v>
      </c>
      <c r="B124" s="583" t="s">
        <v>1224</v>
      </c>
      <c r="C124" s="581">
        <v>0</v>
      </c>
      <c r="D124" s="581">
        <v>0</v>
      </c>
      <c r="E124" s="581">
        <v>0</v>
      </c>
      <c r="F124" s="581">
        <v>0</v>
      </c>
      <c r="G124" s="388"/>
      <c r="H124" s="388"/>
      <c r="I124" s="388"/>
      <c r="J124" s="388"/>
      <c r="K124" s="388"/>
      <c r="L124" s="388"/>
      <c r="M124" s="388"/>
      <c r="N124" s="388"/>
      <c r="O124" s="388"/>
      <c r="P124" s="388"/>
      <c r="Q124" s="388"/>
      <c r="R124" s="388"/>
      <c r="S124" s="388"/>
      <c r="T124" s="388"/>
      <c r="U124" s="388"/>
      <c r="V124" s="388"/>
      <c r="W124" s="388"/>
      <c r="X124" s="388"/>
      <c r="Y124" s="388"/>
      <c r="Z124" s="388"/>
    </row>
    <row r="125" spans="1:26" s="539" customFormat="1" ht="19.5" customHeight="1" x14ac:dyDescent="0.2">
      <c r="A125" s="751" t="s">
        <v>1308</v>
      </c>
      <c r="B125" s="537"/>
      <c r="C125" s="578">
        <v>470</v>
      </c>
      <c r="D125" s="578">
        <v>1012</v>
      </c>
      <c r="E125" s="578">
        <v>1482</v>
      </c>
      <c r="F125" s="779">
        <v>699</v>
      </c>
      <c r="G125" s="388"/>
      <c r="H125" s="388"/>
      <c r="I125" s="388"/>
      <c r="J125" s="388"/>
      <c r="K125" s="388"/>
      <c r="L125" s="388"/>
      <c r="M125" s="388"/>
      <c r="N125" s="388"/>
      <c r="O125" s="388"/>
      <c r="P125" s="388"/>
      <c r="Q125" s="388"/>
      <c r="R125" s="388"/>
      <c r="S125" s="388"/>
      <c r="T125" s="388"/>
      <c r="U125" s="388"/>
      <c r="V125" s="388"/>
      <c r="W125" s="388"/>
      <c r="X125" s="388"/>
      <c r="Y125" s="388"/>
      <c r="Z125" s="388"/>
    </row>
    <row r="126" spans="1:26" s="539" customFormat="1" ht="18.75" customHeight="1" x14ac:dyDescent="0.2">
      <c r="A126" s="763" t="s">
        <v>1309</v>
      </c>
      <c r="B126" s="764"/>
      <c r="C126" s="780"/>
      <c r="D126" s="780"/>
      <c r="E126" s="765">
        <f>E125/'[2]2'!$E$28*100000</f>
        <v>132.06614000614883</v>
      </c>
      <c r="F126" s="765">
        <f>F125/'[2]2'!$E$28*100000</f>
        <v>62.290304901685587</v>
      </c>
      <c r="G126" s="388"/>
      <c r="H126" s="388"/>
      <c r="I126" s="388"/>
      <c r="J126" s="388"/>
      <c r="K126" s="388"/>
      <c r="L126" s="388"/>
      <c r="M126" s="388"/>
      <c r="N126" s="388"/>
      <c r="O126" s="388"/>
      <c r="P126" s="388"/>
      <c r="Q126" s="388"/>
      <c r="R126" s="388"/>
      <c r="S126" s="388"/>
      <c r="T126" s="388"/>
      <c r="U126" s="388"/>
      <c r="V126" s="388"/>
      <c r="W126" s="388"/>
      <c r="X126" s="388"/>
      <c r="Y126" s="388"/>
      <c r="Z126" s="388"/>
    </row>
    <row r="127" spans="1:26" x14ac:dyDescent="0.2">
      <c r="C127" s="154"/>
      <c r="D127" s="154"/>
      <c r="E127" s="154"/>
      <c r="F127" s="154"/>
      <c r="G127" s="6"/>
      <c r="H127" s="6"/>
      <c r="I127" s="6"/>
      <c r="J127" s="6"/>
      <c r="K127" s="6"/>
      <c r="L127" s="6"/>
      <c r="M127" s="6"/>
      <c r="N127" s="6"/>
    </row>
    <row r="128" spans="1:26" x14ac:dyDescent="0.2">
      <c r="A128" s="689" t="s">
        <v>1333</v>
      </c>
      <c r="B128" s="691"/>
      <c r="C128" s="6"/>
      <c r="D128" s="6"/>
      <c r="E128" s="6"/>
      <c r="F128" s="6"/>
    </row>
    <row r="129" spans="1:5" x14ac:dyDescent="0.2">
      <c r="A129" s="689" t="s">
        <v>524</v>
      </c>
    </row>
    <row r="134" spans="1:5" x14ac:dyDescent="0.2">
      <c r="E134" s="488"/>
    </row>
  </sheetData>
  <mergeCells count="9">
    <mergeCell ref="C5:D5"/>
    <mergeCell ref="C7:E7"/>
    <mergeCell ref="F7:F8"/>
    <mergeCell ref="A7:A8"/>
    <mergeCell ref="B7:B8"/>
    <mergeCell ref="A3:F3"/>
    <mergeCell ref="C4:E4"/>
    <mergeCell ref="A4:B4"/>
    <mergeCell ref="A5:B5"/>
  </mergeCells>
  <phoneticPr fontId="0" type="noConversion"/>
  <printOptions horizontalCentered="1"/>
  <pageMargins left="0.85" right="0.70866141732283505" top="0.88" bottom="0.33" header="0" footer="0"/>
  <pageSetup paperSize="130" scale="90" orientation="landscape" r:id="rId1"/>
  <headerFooter alignWithMargins="0"/>
  <rowBreaks count="4" manualBreakCount="4">
    <brk id="37" max="5" man="1"/>
    <brk id="74" max="5" man="1"/>
    <brk id="108" max="5" man="1"/>
    <brk id="142" max="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0"/>
  </sheetPr>
  <dimension ref="A1:Z129"/>
  <sheetViews>
    <sheetView view="pageBreakPreview" topLeftCell="A46" zoomScale="60" zoomScaleNormal="70" workbookViewId="0">
      <selection activeCell="B27" sqref="B27"/>
    </sheetView>
  </sheetViews>
  <sheetFormatPr defaultColWidth="11.42578125" defaultRowHeight="15" x14ac:dyDescent="0.2"/>
  <cols>
    <col min="1" max="1" width="5.7109375" style="4" customWidth="1"/>
    <col min="2" max="2" width="61.42578125" style="4" customWidth="1"/>
    <col min="3" max="11" width="11.140625" style="4" customWidth="1"/>
    <col min="12" max="16384" width="11.42578125" style="4"/>
  </cols>
  <sheetData>
    <row r="1" spans="1:26" x14ac:dyDescent="0.2">
      <c r="A1" s="3" t="s">
        <v>350</v>
      </c>
    </row>
    <row r="3" spans="1:26" s="203" customFormat="1" ht="16.5" x14ac:dyDescent="0.2">
      <c r="A3" s="1215" t="s">
        <v>529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</row>
    <row r="4" spans="1:26" s="203" customFormat="1" ht="16.5" x14ac:dyDescent="0.2">
      <c r="A4" s="1239" t="str">
        <f>'1'!E5</f>
        <v>KABUPATEN</v>
      </c>
      <c r="B4" s="1239"/>
      <c r="C4" s="1239"/>
      <c r="D4" s="1233" t="str">
        <f>'1'!F5</f>
        <v>MOJOKERTO</v>
      </c>
      <c r="E4" s="1233"/>
      <c r="F4" s="1233"/>
      <c r="G4" s="207"/>
      <c r="H4" s="207"/>
    </row>
    <row r="5" spans="1:26" s="203" customFormat="1" ht="16.5" x14ac:dyDescent="0.2">
      <c r="A5" s="1239" t="str">
        <f>'1'!E6</f>
        <v xml:space="preserve">TAHUN </v>
      </c>
      <c r="B5" s="1239"/>
      <c r="C5" s="1239"/>
      <c r="D5" s="1233">
        <f>'1'!F6</f>
        <v>2021</v>
      </c>
      <c r="E5" s="1233"/>
      <c r="F5" s="1233"/>
      <c r="G5" s="207"/>
      <c r="H5" s="207"/>
    </row>
    <row r="6" spans="1:26" x14ac:dyDescent="0.2">
      <c r="A6" s="406"/>
      <c r="B6" s="406"/>
      <c r="C6" s="406"/>
      <c r="D6" s="406"/>
      <c r="E6" s="406"/>
      <c r="F6" s="406"/>
      <c r="G6" s="406"/>
      <c r="H6" s="406"/>
    </row>
    <row r="7" spans="1:26" ht="18" customHeight="1" x14ac:dyDescent="0.2">
      <c r="A7" s="1170" t="s">
        <v>153</v>
      </c>
      <c r="B7" s="1170" t="s">
        <v>174</v>
      </c>
      <c r="C7" s="1167" t="s">
        <v>906</v>
      </c>
      <c r="D7" s="1168"/>
      <c r="E7" s="1169"/>
      <c r="F7" s="41" t="s">
        <v>526</v>
      </c>
      <c r="G7" s="41"/>
      <c r="H7" s="41"/>
      <c r="I7" s="41" t="s">
        <v>527</v>
      </c>
      <c r="J7" s="41"/>
      <c r="K7" s="41"/>
    </row>
    <row r="8" spans="1:26" ht="18" customHeight="1" x14ac:dyDescent="0.2">
      <c r="A8" s="1172"/>
      <c r="B8" s="1172"/>
      <c r="C8" s="19" t="s">
        <v>27</v>
      </c>
      <c r="D8" s="19" t="s">
        <v>28</v>
      </c>
      <c r="E8" s="19" t="s">
        <v>29</v>
      </c>
      <c r="F8" s="19" t="s">
        <v>27</v>
      </c>
      <c r="G8" s="19" t="s">
        <v>28</v>
      </c>
      <c r="H8" s="19" t="s">
        <v>29</v>
      </c>
      <c r="I8" s="19" t="s">
        <v>27</v>
      </c>
      <c r="J8" s="19" t="s">
        <v>28</v>
      </c>
      <c r="K8" s="19" t="s">
        <v>29</v>
      </c>
    </row>
    <row r="9" spans="1:26" x14ac:dyDescent="0.2">
      <c r="A9" s="129">
        <v>1</v>
      </c>
      <c r="B9" s="129">
        <v>2</v>
      </c>
      <c r="C9" s="129">
        <v>3</v>
      </c>
      <c r="D9" s="129">
        <v>4</v>
      </c>
      <c r="E9" s="129">
        <v>5</v>
      </c>
      <c r="F9" s="129">
        <v>6</v>
      </c>
      <c r="G9" s="129">
        <v>7</v>
      </c>
      <c r="H9" s="129">
        <v>8</v>
      </c>
      <c r="I9" s="129">
        <v>9</v>
      </c>
      <c r="J9" s="129">
        <v>10</v>
      </c>
      <c r="K9" s="129">
        <v>11</v>
      </c>
    </row>
    <row r="10" spans="1:26" s="539" customFormat="1" ht="15" customHeight="1" x14ac:dyDescent="0.2">
      <c r="A10" s="748">
        <v>1</v>
      </c>
      <c r="B10" s="766" t="str">
        <f>'12'!B10</f>
        <v>Puskesmas Sooko</v>
      </c>
      <c r="C10" s="553">
        <v>0</v>
      </c>
      <c r="D10" s="593">
        <v>0</v>
      </c>
      <c r="E10" s="381">
        <v>0</v>
      </c>
      <c r="F10" s="593">
        <v>0</v>
      </c>
      <c r="G10" s="553">
        <v>1</v>
      </c>
      <c r="H10" s="381">
        <v>1</v>
      </c>
      <c r="I10" s="593">
        <v>0</v>
      </c>
      <c r="J10" s="553">
        <v>1</v>
      </c>
      <c r="K10" s="781">
        <v>1</v>
      </c>
      <c r="L10" s="388"/>
      <c r="M10" s="388"/>
      <c r="N10" s="388"/>
      <c r="O10" s="388"/>
      <c r="P10" s="388"/>
      <c r="Q10" s="388"/>
      <c r="R10" s="388"/>
      <c r="S10" s="388"/>
      <c r="T10" s="388"/>
      <c r="U10" s="388"/>
      <c r="V10" s="388"/>
      <c r="W10" s="388"/>
      <c r="X10" s="388"/>
      <c r="Y10" s="388"/>
      <c r="Z10" s="388"/>
    </row>
    <row r="11" spans="1:26" s="539" customFormat="1" ht="15" customHeight="1" x14ac:dyDescent="0.2">
      <c r="A11" s="701">
        <v>2</v>
      </c>
      <c r="B11" s="766" t="str">
        <f>'12'!B11</f>
        <v>Puskesmas Trowulan</v>
      </c>
      <c r="C11" s="555">
        <v>0</v>
      </c>
      <c r="D11" s="593">
        <v>2</v>
      </c>
      <c r="E11" s="381">
        <v>2</v>
      </c>
      <c r="F11" s="593">
        <v>0</v>
      </c>
      <c r="G11" s="555">
        <v>0</v>
      </c>
      <c r="H11" s="381">
        <v>0</v>
      </c>
      <c r="I11" s="593">
        <v>0</v>
      </c>
      <c r="J11" s="555">
        <v>1</v>
      </c>
      <c r="K11" s="781">
        <v>1</v>
      </c>
      <c r="L11" s="388"/>
      <c r="M11" s="388"/>
      <c r="N11" s="388"/>
      <c r="O11" s="388"/>
      <c r="P11" s="388"/>
      <c r="Q11" s="388"/>
      <c r="R11" s="388"/>
      <c r="S11" s="388"/>
      <c r="T11" s="388"/>
      <c r="U11" s="388"/>
      <c r="V11" s="388"/>
      <c r="W11" s="388"/>
      <c r="X11" s="388"/>
      <c r="Y11" s="388"/>
      <c r="Z11" s="388"/>
    </row>
    <row r="12" spans="1:26" s="539" customFormat="1" ht="15" customHeight="1" x14ac:dyDescent="0.2">
      <c r="A12" s="701">
        <v>3</v>
      </c>
      <c r="B12" s="766" t="str">
        <f>'12'!B12</f>
        <v>Puskesmas Tawangsari</v>
      </c>
      <c r="C12" s="555">
        <v>0</v>
      </c>
      <c r="D12" s="593">
        <v>1</v>
      </c>
      <c r="E12" s="381">
        <v>1</v>
      </c>
      <c r="F12" s="593">
        <v>0</v>
      </c>
      <c r="G12" s="555">
        <v>1</v>
      </c>
      <c r="H12" s="381">
        <v>1</v>
      </c>
      <c r="I12" s="593">
        <v>0</v>
      </c>
      <c r="J12" s="555">
        <v>1</v>
      </c>
      <c r="K12" s="781">
        <v>1</v>
      </c>
      <c r="L12" s="388"/>
      <c r="M12" s="388"/>
      <c r="N12" s="388"/>
      <c r="O12" s="388"/>
      <c r="P12" s="388"/>
      <c r="Q12" s="388"/>
      <c r="R12" s="388"/>
      <c r="S12" s="388"/>
      <c r="T12" s="388"/>
      <c r="U12" s="388"/>
      <c r="V12" s="388"/>
      <c r="W12" s="388"/>
      <c r="X12" s="388"/>
      <c r="Y12" s="388"/>
      <c r="Z12" s="388"/>
    </row>
    <row r="13" spans="1:26" s="539" customFormat="1" ht="15" customHeight="1" x14ac:dyDescent="0.2">
      <c r="A13" s="701">
        <v>4</v>
      </c>
      <c r="B13" s="766" t="str">
        <f>'12'!B13</f>
        <v>Puskesmas Puri</v>
      </c>
      <c r="C13" s="555">
        <v>0</v>
      </c>
      <c r="D13" s="593">
        <v>2</v>
      </c>
      <c r="E13" s="381">
        <v>2</v>
      </c>
      <c r="F13" s="593">
        <v>0</v>
      </c>
      <c r="G13" s="555">
        <v>1</v>
      </c>
      <c r="H13" s="381">
        <v>1</v>
      </c>
      <c r="I13" s="593">
        <v>0</v>
      </c>
      <c r="J13" s="555">
        <v>0</v>
      </c>
      <c r="K13" s="781">
        <v>0</v>
      </c>
      <c r="L13" s="388"/>
      <c r="M13" s="388"/>
      <c r="N13" s="388"/>
      <c r="O13" s="388"/>
      <c r="P13" s="388"/>
      <c r="Q13" s="388"/>
      <c r="R13" s="388"/>
      <c r="S13" s="388"/>
      <c r="T13" s="388"/>
      <c r="U13" s="388"/>
      <c r="V13" s="388"/>
      <c r="W13" s="388"/>
      <c r="X13" s="388"/>
      <c r="Y13" s="388"/>
      <c r="Z13" s="388"/>
    </row>
    <row r="14" spans="1:26" s="539" customFormat="1" ht="15" customHeight="1" x14ac:dyDescent="0.2">
      <c r="A14" s="701">
        <v>5</v>
      </c>
      <c r="B14" s="766" t="str">
        <f>'12'!B14</f>
        <v>Puskesmas Gayaman</v>
      </c>
      <c r="C14" s="555">
        <v>1</v>
      </c>
      <c r="D14" s="593">
        <v>1</v>
      </c>
      <c r="E14" s="381">
        <v>2</v>
      </c>
      <c r="F14" s="593">
        <v>0</v>
      </c>
      <c r="G14" s="555">
        <v>1</v>
      </c>
      <c r="H14" s="381">
        <v>1</v>
      </c>
      <c r="I14" s="593">
        <v>0</v>
      </c>
      <c r="J14" s="555">
        <v>0</v>
      </c>
      <c r="K14" s="781">
        <v>0</v>
      </c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  <c r="Z14" s="388"/>
    </row>
    <row r="15" spans="1:26" s="539" customFormat="1" ht="15" customHeight="1" x14ac:dyDescent="0.2">
      <c r="A15" s="701">
        <v>6</v>
      </c>
      <c r="B15" s="766" t="str">
        <f>'12'!B15</f>
        <v>Puskesmas Bangsal</v>
      </c>
      <c r="C15" s="555">
        <v>1</v>
      </c>
      <c r="D15" s="593">
        <v>0</v>
      </c>
      <c r="E15" s="381">
        <v>1</v>
      </c>
      <c r="F15" s="593">
        <v>0</v>
      </c>
      <c r="G15" s="555">
        <v>1</v>
      </c>
      <c r="H15" s="381">
        <v>1</v>
      </c>
      <c r="I15" s="593">
        <v>0</v>
      </c>
      <c r="J15" s="555">
        <v>0</v>
      </c>
      <c r="K15" s="781">
        <v>0</v>
      </c>
      <c r="L15" s="388"/>
      <c r="M15" s="388"/>
      <c r="N15" s="388"/>
      <c r="O15" s="388"/>
      <c r="P15" s="388"/>
      <c r="Q15" s="388"/>
      <c r="R15" s="388"/>
      <c r="S15" s="388"/>
      <c r="T15" s="388"/>
      <c r="U15" s="388"/>
      <c r="V15" s="388"/>
      <c r="W15" s="388"/>
      <c r="X15" s="388"/>
      <c r="Y15" s="388"/>
      <c r="Z15" s="388"/>
    </row>
    <row r="16" spans="1:26" s="539" customFormat="1" ht="15" customHeight="1" x14ac:dyDescent="0.2">
      <c r="A16" s="701">
        <v>7</v>
      </c>
      <c r="B16" s="766" t="str">
        <f>'12'!B16</f>
        <v>Puskesmas Gedeg</v>
      </c>
      <c r="C16" s="555">
        <v>0</v>
      </c>
      <c r="D16" s="593">
        <v>0</v>
      </c>
      <c r="E16" s="381">
        <v>0</v>
      </c>
      <c r="F16" s="593">
        <v>0</v>
      </c>
      <c r="G16" s="555">
        <v>1</v>
      </c>
      <c r="H16" s="381">
        <v>1</v>
      </c>
      <c r="I16" s="593">
        <v>0</v>
      </c>
      <c r="J16" s="555">
        <v>1</v>
      </c>
      <c r="K16" s="781">
        <v>1</v>
      </c>
      <c r="L16" s="388"/>
      <c r="M16" s="388"/>
      <c r="N16" s="388"/>
      <c r="O16" s="388"/>
      <c r="P16" s="388"/>
      <c r="Q16" s="388"/>
      <c r="R16" s="388"/>
      <c r="S16" s="388"/>
      <c r="T16" s="388"/>
      <c r="U16" s="388"/>
      <c r="V16" s="388"/>
      <c r="W16" s="388"/>
      <c r="X16" s="388"/>
      <c r="Y16" s="388"/>
      <c r="Z16" s="388"/>
    </row>
    <row r="17" spans="1:26" s="539" customFormat="1" ht="15" customHeight="1" x14ac:dyDescent="0.2">
      <c r="A17" s="701">
        <v>8</v>
      </c>
      <c r="B17" s="766" t="str">
        <f>'12'!B17</f>
        <v>Puskesmas Lespadangan</v>
      </c>
      <c r="C17" s="555">
        <v>1</v>
      </c>
      <c r="D17" s="593">
        <v>0</v>
      </c>
      <c r="E17" s="381">
        <v>1</v>
      </c>
      <c r="F17" s="593">
        <v>0</v>
      </c>
      <c r="G17" s="555">
        <v>1</v>
      </c>
      <c r="H17" s="381">
        <v>1</v>
      </c>
      <c r="I17" s="593">
        <v>0</v>
      </c>
      <c r="J17" s="555">
        <v>1</v>
      </c>
      <c r="K17" s="781">
        <v>1</v>
      </c>
      <c r="L17" s="388"/>
      <c r="M17" s="388"/>
      <c r="N17" s="388"/>
      <c r="O17" s="388"/>
      <c r="P17" s="388"/>
      <c r="Q17" s="388"/>
      <c r="R17" s="388"/>
      <c r="S17" s="388"/>
      <c r="T17" s="388"/>
      <c r="U17" s="388"/>
      <c r="V17" s="388"/>
      <c r="W17" s="388"/>
      <c r="X17" s="388"/>
      <c r="Y17" s="388"/>
      <c r="Z17" s="388"/>
    </row>
    <row r="18" spans="1:26" s="539" customFormat="1" ht="15" customHeight="1" x14ac:dyDescent="0.2">
      <c r="A18" s="701">
        <v>9</v>
      </c>
      <c r="B18" s="766" t="str">
        <f>'12'!B18</f>
        <v>Puskesmas Kedungsari</v>
      </c>
      <c r="C18" s="555">
        <v>0</v>
      </c>
      <c r="D18" s="593">
        <v>0</v>
      </c>
      <c r="E18" s="381">
        <v>0</v>
      </c>
      <c r="F18" s="593">
        <v>0</v>
      </c>
      <c r="G18" s="555">
        <v>1</v>
      </c>
      <c r="H18" s="381">
        <v>1</v>
      </c>
      <c r="I18" s="593">
        <v>1</v>
      </c>
      <c r="J18" s="555">
        <v>0</v>
      </c>
      <c r="K18" s="781">
        <v>1</v>
      </c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  <c r="Z18" s="388"/>
    </row>
    <row r="19" spans="1:26" s="539" customFormat="1" ht="15" customHeight="1" x14ac:dyDescent="0.2">
      <c r="A19" s="701">
        <v>10</v>
      </c>
      <c r="B19" s="766" t="str">
        <f>'12'!B19</f>
        <v>Puskesmas Kupang</v>
      </c>
      <c r="C19" s="555">
        <v>1</v>
      </c>
      <c r="D19" s="593">
        <v>0</v>
      </c>
      <c r="E19" s="381">
        <v>1</v>
      </c>
      <c r="F19" s="593">
        <v>0</v>
      </c>
      <c r="G19" s="555">
        <v>1</v>
      </c>
      <c r="H19" s="381">
        <v>1</v>
      </c>
      <c r="I19" s="593">
        <v>0</v>
      </c>
      <c r="J19" s="555">
        <v>1</v>
      </c>
      <c r="K19" s="781">
        <v>1</v>
      </c>
      <c r="L19" s="388"/>
      <c r="M19" s="388"/>
      <c r="N19" s="388"/>
      <c r="O19" s="388"/>
      <c r="P19" s="388"/>
      <c r="Q19" s="388"/>
      <c r="R19" s="388"/>
      <c r="S19" s="388"/>
      <c r="T19" s="388"/>
      <c r="U19" s="388"/>
      <c r="V19" s="388"/>
      <c r="W19" s="388"/>
      <c r="X19" s="388"/>
      <c r="Y19" s="388"/>
      <c r="Z19" s="388"/>
    </row>
    <row r="20" spans="1:26" s="539" customFormat="1" ht="15" customHeight="1" x14ac:dyDescent="0.2">
      <c r="A20" s="701">
        <v>11</v>
      </c>
      <c r="B20" s="766" t="str">
        <f>'12'!B20</f>
        <v>Puskesmas Jetis</v>
      </c>
      <c r="C20" s="555">
        <v>0</v>
      </c>
      <c r="D20" s="593">
        <v>0</v>
      </c>
      <c r="E20" s="381">
        <v>0</v>
      </c>
      <c r="F20" s="593">
        <v>0</v>
      </c>
      <c r="G20" s="555">
        <v>1</v>
      </c>
      <c r="H20" s="381">
        <v>1</v>
      </c>
      <c r="I20" s="593">
        <v>0</v>
      </c>
      <c r="J20" s="555">
        <v>0</v>
      </c>
      <c r="K20" s="781">
        <v>0</v>
      </c>
      <c r="L20" s="388"/>
      <c r="M20" s="388"/>
      <c r="N20" s="388"/>
      <c r="O20" s="388"/>
      <c r="P20" s="388"/>
      <c r="Q20" s="388"/>
      <c r="R20" s="388"/>
      <c r="S20" s="388"/>
      <c r="T20" s="388"/>
      <c r="U20" s="388"/>
      <c r="V20" s="388"/>
      <c r="W20" s="388"/>
      <c r="X20" s="388"/>
      <c r="Y20" s="388"/>
      <c r="Z20" s="388"/>
    </row>
    <row r="21" spans="1:26" s="539" customFormat="1" ht="15" customHeight="1" x14ac:dyDescent="0.2">
      <c r="A21" s="701">
        <v>12</v>
      </c>
      <c r="B21" s="766" t="str">
        <f>'12'!B21</f>
        <v>Puskesmas Kemlagi</v>
      </c>
      <c r="C21" s="555">
        <v>0</v>
      </c>
      <c r="D21" s="593">
        <v>1</v>
      </c>
      <c r="E21" s="381">
        <v>1</v>
      </c>
      <c r="F21" s="593">
        <v>0</v>
      </c>
      <c r="G21" s="555">
        <v>1</v>
      </c>
      <c r="H21" s="381">
        <v>1</v>
      </c>
      <c r="I21" s="593">
        <v>0</v>
      </c>
      <c r="J21" s="555">
        <v>1</v>
      </c>
      <c r="K21" s="781">
        <v>1</v>
      </c>
      <c r="L21" s="388"/>
      <c r="M21" s="388"/>
      <c r="N21" s="388"/>
      <c r="O21" s="388"/>
      <c r="P21" s="388"/>
      <c r="Q21" s="388"/>
      <c r="R21" s="388"/>
      <c r="S21" s="388"/>
      <c r="T21" s="388"/>
      <c r="U21" s="388"/>
      <c r="V21" s="388"/>
      <c r="W21" s="388"/>
      <c r="X21" s="388"/>
      <c r="Y21" s="388"/>
      <c r="Z21" s="388"/>
    </row>
    <row r="22" spans="1:26" s="539" customFormat="1" ht="15" customHeight="1" x14ac:dyDescent="0.2">
      <c r="A22" s="701">
        <v>13</v>
      </c>
      <c r="B22" s="766" t="str">
        <f>'12'!B22</f>
        <v>Puskesmas Dawar Blandong</v>
      </c>
      <c r="C22" s="555">
        <v>0</v>
      </c>
      <c r="D22" s="593">
        <v>1</v>
      </c>
      <c r="E22" s="381">
        <v>1</v>
      </c>
      <c r="F22" s="593">
        <v>1</v>
      </c>
      <c r="G22" s="555">
        <v>0</v>
      </c>
      <c r="H22" s="381">
        <v>1</v>
      </c>
      <c r="I22" s="593">
        <v>0</v>
      </c>
      <c r="J22" s="555">
        <v>1</v>
      </c>
      <c r="K22" s="781">
        <v>1</v>
      </c>
      <c r="L22" s="388"/>
      <c r="M22" s="388"/>
      <c r="N22" s="388"/>
      <c r="O22" s="388"/>
      <c r="P22" s="388"/>
      <c r="Q22" s="388"/>
      <c r="R22" s="388"/>
      <c r="S22" s="388"/>
      <c r="T22" s="388"/>
      <c r="U22" s="388"/>
      <c r="V22" s="388"/>
      <c r="W22" s="388"/>
      <c r="X22" s="388"/>
      <c r="Y22" s="388"/>
      <c r="Z22" s="388"/>
    </row>
    <row r="23" spans="1:26" s="539" customFormat="1" ht="15" customHeight="1" x14ac:dyDescent="0.2">
      <c r="A23" s="701">
        <v>14</v>
      </c>
      <c r="B23" s="766" t="str">
        <f>'12'!B23</f>
        <v>Puskesmas Mojosari</v>
      </c>
      <c r="C23" s="555">
        <v>0</v>
      </c>
      <c r="D23" s="593">
        <v>1</v>
      </c>
      <c r="E23" s="381">
        <v>1</v>
      </c>
      <c r="F23" s="593">
        <v>0</v>
      </c>
      <c r="G23" s="555">
        <v>1</v>
      </c>
      <c r="H23" s="381">
        <v>1</v>
      </c>
      <c r="I23" s="593">
        <v>1</v>
      </c>
      <c r="J23" s="555">
        <v>0</v>
      </c>
      <c r="K23" s="781">
        <v>1</v>
      </c>
      <c r="L23" s="388"/>
      <c r="M23" s="388"/>
      <c r="N23" s="388"/>
      <c r="O23" s="388"/>
      <c r="P23" s="388"/>
      <c r="Q23" s="388"/>
      <c r="R23" s="388"/>
      <c r="S23" s="388"/>
      <c r="T23" s="388"/>
      <c r="U23" s="388"/>
      <c r="V23" s="388"/>
      <c r="W23" s="388"/>
      <c r="X23" s="388"/>
      <c r="Y23" s="388"/>
      <c r="Z23" s="388"/>
    </row>
    <row r="24" spans="1:26" s="539" customFormat="1" ht="15" customHeight="1" x14ac:dyDescent="0.2">
      <c r="A24" s="701">
        <v>15</v>
      </c>
      <c r="B24" s="766" t="str">
        <f>'12'!B24</f>
        <v>Puskesmas Modopuro</v>
      </c>
      <c r="C24" s="555">
        <v>0</v>
      </c>
      <c r="D24" s="593">
        <v>1</v>
      </c>
      <c r="E24" s="381">
        <v>1</v>
      </c>
      <c r="F24" s="593">
        <v>0</v>
      </c>
      <c r="G24" s="555">
        <v>1</v>
      </c>
      <c r="H24" s="381">
        <v>1</v>
      </c>
      <c r="I24" s="593">
        <v>0</v>
      </c>
      <c r="J24" s="555">
        <v>1</v>
      </c>
      <c r="K24" s="781">
        <v>1</v>
      </c>
      <c r="L24" s="388"/>
      <c r="M24" s="388"/>
      <c r="N24" s="388"/>
      <c r="O24" s="388"/>
      <c r="P24" s="388"/>
      <c r="Q24" s="388"/>
      <c r="R24" s="388"/>
      <c r="S24" s="388"/>
      <c r="T24" s="388"/>
      <c r="U24" s="388"/>
      <c r="V24" s="388"/>
      <c r="W24" s="388"/>
      <c r="X24" s="388"/>
      <c r="Y24" s="388"/>
      <c r="Z24" s="388"/>
    </row>
    <row r="25" spans="1:26" s="539" customFormat="1" ht="15" customHeight="1" x14ac:dyDescent="0.2">
      <c r="A25" s="701">
        <v>16</v>
      </c>
      <c r="B25" s="766" t="str">
        <f>'12'!B25</f>
        <v>Puskesmas Pungging</v>
      </c>
      <c r="C25" s="555">
        <v>0</v>
      </c>
      <c r="D25" s="593">
        <v>0</v>
      </c>
      <c r="E25" s="381">
        <v>0</v>
      </c>
      <c r="F25" s="593">
        <v>0</v>
      </c>
      <c r="G25" s="555">
        <v>0</v>
      </c>
      <c r="H25" s="381">
        <v>0</v>
      </c>
      <c r="I25" s="593">
        <v>1</v>
      </c>
      <c r="J25" s="555">
        <v>0</v>
      </c>
      <c r="K25" s="781">
        <v>1</v>
      </c>
      <c r="L25" s="388"/>
      <c r="M25" s="388"/>
      <c r="N25" s="388"/>
      <c r="O25" s="388"/>
      <c r="P25" s="388"/>
      <c r="Q25" s="388"/>
      <c r="R25" s="388"/>
      <c r="S25" s="388"/>
      <c r="T25" s="388"/>
      <c r="U25" s="388"/>
      <c r="V25" s="388"/>
      <c r="W25" s="388"/>
      <c r="X25" s="388"/>
      <c r="Y25" s="388"/>
      <c r="Z25" s="388"/>
    </row>
    <row r="26" spans="1:26" s="539" customFormat="1" ht="15" customHeight="1" x14ac:dyDescent="0.2">
      <c r="A26" s="701">
        <v>17</v>
      </c>
      <c r="B26" s="766" t="str">
        <f>'12'!B26</f>
        <v>Puskesmas Watukenongo</v>
      </c>
      <c r="C26" s="555">
        <v>0</v>
      </c>
      <c r="D26" s="593">
        <v>0</v>
      </c>
      <c r="E26" s="381">
        <v>0</v>
      </c>
      <c r="F26" s="593">
        <v>0</v>
      </c>
      <c r="G26" s="555">
        <v>1</v>
      </c>
      <c r="H26" s="381">
        <v>1</v>
      </c>
      <c r="I26" s="593">
        <v>0</v>
      </c>
      <c r="J26" s="555">
        <v>0</v>
      </c>
      <c r="K26" s="781">
        <v>0</v>
      </c>
      <c r="L26" s="388"/>
      <c r="M26" s="388"/>
      <c r="N26" s="388"/>
      <c r="O26" s="388"/>
      <c r="P26" s="388"/>
      <c r="Q26" s="388"/>
      <c r="R26" s="388"/>
      <c r="S26" s="388"/>
      <c r="T26" s="388"/>
      <c r="U26" s="388"/>
      <c r="V26" s="388"/>
      <c r="W26" s="388"/>
      <c r="X26" s="388"/>
      <c r="Y26" s="388"/>
      <c r="Z26" s="388"/>
    </row>
    <row r="27" spans="1:26" s="539" customFormat="1" ht="15" customHeight="1" x14ac:dyDescent="0.2">
      <c r="A27" s="701">
        <v>18</v>
      </c>
      <c r="B27" s="766" t="str">
        <f>'12'!B27</f>
        <v>Puskesmas Ngoro</v>
      </c>
      <c r="C27" s="555">
        <v>0</v>
      </c>
      <c r="D27" s="593">
        <v>1</v>
      </c>
      <c r="E27" s="381">
        <v>1</v>
      </c>
      <c r="F27" s="593">
        <v>1</v>
      </c>
      <c r="G27" s="555">
        <v>0</v>
      </c>
      <c r="H27" s="381">
        <v>1</v>
      </c>
      <c r="I27" s="593">
        <v>0</v>
      </c>
      <c r="J27" s="555">
        <v>1</v>
      </c>
      <c r="K27" s="781">
        <v>1</v>
      </c>
      <c r="L27" s="388"/>
      <c r="M27" s="388"/>
      <c r="N27" s="388"/>
      <c r="O27" s="388"/>
      <c r="P27" s="388"/>
      <c r="Q27" s="388"/>
      <c r="R27" s="388"/>
      <c r="S27" s="388"/>
      <c r="T27" s="388"/>
      <c r="U27" s="388"/>
      <c r="V27" s="388"/>
      <c r="W27" s="388"/>
      <c r="X27" s="388"/>
      <c r="Y27" s="388"/>
      <c r="Z27" s="388"/>
    </row>
    <row r="28" spans="1:26" s="539" customFormat="1" ht="15" customHeight="1" x14ac:dyDescent="0.2">
      <c r="A28" s="701">
        <v>19</v>
      </c>
      <c r="B28" s="766" t="str">
        <f>'12'!B28</f>
        <v>Puskesmas Manduro</v>
      </c>
      <c r="C28" s="555">
        <v>0</v>
      </c>
      <c r="D28" s="593">
        <v>0</v>
      </c>
      <c r="E28" s="381">
        <v>0</v>
      </c>
      <c r="F28" s="593">
        <v>0</v>
      </c>
      <c r="G28" s="555">
        <v>0</v>
      </c>
      <c r="H28" s="381">
        <v>0</v>
      </c>
      <c r="I28" s="593">
        <v>0</v>
      </c>
      <c r="J28" s="555">
        <v>1</v>
      </c>
      <c r="K28" s="781">
        <v>1</v>
      </c>
      <c r="L28" s="388"/>
      <c r="M28" s="388"/>
      <c r="N28" s="388"/>
      <c r="O28" s="388"/>
      <c r="P28" s="388"/>
      <c r="Q28" s="388"/>
      <c r="R28" s="388"/>
      <c r="S28" s="388"/>
      <c r="T28" s="388"/>
      <c r="U28" s="388"/>
      <c r="V28" s="388"/>
      <c r="W28" s="388"/>
      <c r="X28" s="388"/>
      <c r="Y28" s="388"/>
      <c r="Z28" s="388"/>
    </row>
    <row r="29" spans="1:26" s="539" customFormat="1" ht="15" customHeight="1" x14ac:dyDescent="0.2">
      <c r="A29" s="701">
        <v>20</v>
      </c>
      <c r="B29" s="766" t="str">
        <f>'12'!B29</f>
        <v>Puskesmas Dlanggu</v>
      </c>
      <c r="C29" s="555">
        <v>0</v>
      </c>
      <c r="D29" s="593">
        <v>1</v>
      </c>
      <c r="E29" s="381">
        <v>1</v>
      </c>
      <c r="F29" s="593">
        <v>0</v>
      </c>
      <c r="G29" s="555">
        <v>0</v>
      </c>
      <c r="H29" s="381">
        <v>0</v>
      </c>
      <c r="I29" s="593">
        <v>0</v>
      </c>
      <c r="J29" s="555">
        <v>1</v>
      </c>
      <c r="K29" s="781">
        <v>1</v>
      </c>
      <c r="L29" s="388"/>
      <c r="M29" s="388"/>
      <c r="N29" s="388"/>
      <c r="O29" s="388"/>
      <c r="P29" s="388"/>
      <c r="Q29" s="388"/>
      <c r="R29" s="388"/>
      <c r="S29" s="388"/>
      <c r="T29" s="388"/>
      <c r="U29" s="388"/>
      <c r="V29" s="388"/>
      <c r="W29" s="388"/>
      <c r="X29" s="388"/>
      <c r="Y29" s="388"/>
      <c r="Z29" s="388"/>
    </row>
    <row r="30" spans="1:26" s="539" customFormat="1" ht="15" customHeight="1" x14ac:dyDescent="0.2">
      <c r="A30" s="701">
        <v>21</v>
      </c>
      <c r="B30" s="766" t="str">
        <f>'12'!B30</f>
        <v>Puskesmas Kutorejo</v>
      </c>
      <c r="C30" s="555">
        <v>0</v>
      </c>
      <c r="D30" s="593">
        <v>0</v>
      </c>
      <c r="E30" s="381">
        <v>0</v>
      </c>
      <c r="F30" s="593">
        <v>1</v>
      </c>
      <c r="G30" s="555">
        <v>0</v>
      </c>
      <c r="H30" s="381">
        <v>1</v>
      </c>
      <c r="I30" s="593">
        <v>0</v>
      </c>
      <c r="J30" s="555">
        <v>0</v>
      </c>
      <c r="K30" s="781">
        <v>0</v>
      </c>
      <c r="L30" s="388"/>
      <c r="M30" s="388"/>
      <c r="N30" s="388"/>
      <c r="O30" s="388"/>
      <c r="P30" s="388"/>
      <c r="Q30" s="388"/>
      <c r="R30" s="388"/>
      <c r="S30" s="388"/>
      <c r="T30" s="388"/>
      <c r="U30" s="388"/>
      <c r="V30" s="388"/>
      <c r="W30" s="388"/>
      <c r="X30" s="388"/>
      <c r="Y30" s="388"/>
      <c r="Z30" s="388"/>
    </row>
    <row r="31" spans="1:26" s="539" customFormat="1" ht="15" customHeight="1" x14ac:dyDescent="0.2">
      <c r="A31" s="701">
        <v>22</v>
      </c>
      <c r="B31" s="766" t="str">
        <f>'12'!B31</f>
        <v>Puskesmas Pesanggrahan</v>
      </c>
      <c r="C31" s="555">
        <v>0</v>
      </c>
      <c r="D31" s="593">
        <v>1</v>
      </c>
      <c r="E31" s="381">
        <v>1</v>
      </c>
      <c r="F31" s="593">
        <v>0</v>
      </c>
      <c r="G31" s="555">
        <v>1</v>
      </c>
      <c r="H31" s="381">
        <v>1</v>
      </c>
      <c r="I31" s="593">
        <v>0</v>
      </c>
      <c r="J31" s="555">
        <v>2</v>
      </c>
      <c r="K31" s="781">
        <v>2</v>
      </c>
      <c r="L31" s="388"/>
      <c r="M31" s="388"/>
      <c r="N31" s="388"/>
      <c r="O31" s="388"/>
      <c r="P31" s="388"/>
      <c r="Q31" s="388"/>
      <c r="R31" s="388"/>
      <c r="S31" s="388"/>
      <c r="T31" s="388"/>
      <c r="U31" s="388"/>
      <c r="V31" s="388"/>
      <c r="W31" s="388"/>
      <c r="X31" s="388"/>
      <c r="Y31" s="388"/>
      <c r="Z31" s="388"/>
    </row>
    <row r="32" spans="1:26" s="539" customFormat="1" ht="15" customHeight="1" x14ac:dyDescent="0.2">
      <c r="A32" s="701">
        <v>23</v>
      </c>
      <c r="B32" s="766" t="str">
        <f>'12'!B32</f>
        <v>Puskesmas Pacet</v>
      </c>
      <c r="C32" s="555">
        <v>0</v>
      </c>
      <c r="D32" s="593">
        <v>0</v>
      </c>
      <c r="E32" s="381">
        <v>0</v>
      </c>
      <c r="F32" s="593">
        <v>1</v>
      </c>
      <c r="G32" s="555">
        <v>0</v>
      </c>
      <c r="H32" s="381">
        <v>1</v>
      </c>
      <c r="I32" s="593">
        <v>1</v>
      </c>
      <c r="J32" s="555">
        <v>1</v>
      </c>
      <c r="K32" s="781">
        <v>2</v>
      </c>
      <c r="L32" s="388"/>
      <c r="M32" s="388"/>
      <c r="N32" s="388"/>
      <c r="O32" s="388"/>
      <c r="P32" s="388"/>
      <c r="Q32" s="388"/>
      <c r="R32" s="388"/>
      <c r="S32" s="388"/>
      <c r="T32" s="388"/>
      <c r="U32" s="388"/>
      <c r="V32" s="388"/>
      <c r="W32" s="388"/>
      <c r="X32" s="388"/>
      <c r="Y32" s="388"/>
      <c r="Z32" s="388"/>
    </row>
    <row r="33" spans="1:26" s="539" customFormat="1" ht="15" customHeight="1" x14ac:dyDescent="0.2">
      <c r="A33" s="701">
        <v>24</v>
      </c>
      <c r="B33" s="766" t="str">
        <f>'12'!B33</f>
        <v>Puskesmas Pandan</v>
      </c>
      <c r="C33" s="555">
        <v>0</v>
      </c>
      <c r="D33" s="593">
        <v>1</v>
      </c>
      <c r="E33" s="381">
        <v>1</v>
      </c>
      <c r="F33" s="593">
        <v>0</v>
      </c>
      <c r="G33" s="555">
        <v>1</v>
      </c>
      <c r="H33" s="381">
        <v>1</v>
      </c>
      <c r="I33" s="593">
        <v>0</v>
      </c>
      <c r="J33" s="555">
        <v>1</v>
      </c>
      <c r="K33" s="781">
        <v>1</v>
      </c>
      <c r="L33" s="388"/>
      <c r="M33" s="388"/>
      <c r="N33" s="388"/>
      <c r="O33" s="388"/>
      <c r="P33" s="388"/>
      <c r="Q33" s="388"/>
      <c r="R33" s="388"/>
      <c r="S33" s="388"/>
      <c r="T33" s="388"/>
      <c r="U33" s="388"/>
      <c r="V33" s="388"/>
      <c r="W33" s="388"/>
      <c r="X33" s="388"/>
      <c r="Y33" s="388"/>
      <c r="Z33" s="388"/>
    </row>
    <row r="34" spans="1:26" s="539" customFormat="1" ht="15" customHeight="1" x14ac:dyDescent="0.2">
      <c r="A34" s="701">
        <v>25</v>
      </c>
      <c r="B34" s="766" t="str">
        <f>'12'!B34</f>
        <v>Puskesmas Trawas</v>
      </c>
      <c r="C34" s="555">
        <v>0</v>
      </c>
      <c r="D34" s="593">
        <v>1</v>
      </c>
      <c r="E34" s="381">
        <v>1</v>
      </c>
      <c r="F34" s="593">
        <v>0</v>
      </c>
      <c r="G34" s="555">
        <v>1</v>
      </c>
      <c r="H34" s="381">
        <v>1</v>
      </c>
      <c r="I34" s="593">
        <v>0</v>
      </c>
      <c r="J34" s="555">
        <v>2</v>
      </c>
      <c r="K34" s="781">
        <v>2</v>
      </c>
      <c r="L34" s="388"/>
      <c r="M34" s="388"/>
      <c r="N34" s="388"/>
      <c r="O34" s="388"/>
      <c r="P34" s="388"/>
      <c r="Q34" s="388"/>
      <c r="R34" s="388"/>
      <c r="S34" s="388"/>
      <c r="T34" s="388"/>
      <c r="U34" s="388"/>
      <c r="V34" s="388"/>
      <c r="W34" s="388"/>
      <c r="X34" s="388"/>
      <c r="Y34" s="388"/>
      <c r="Z34" s="388"/>
    </row>
    <row r="35" spans="1:26" s="539" customFormat="1" ht="15" customHeight="1" x14ac:dyDescent="0.2">
      <c r="A35" s="701">
        <v>26</v>
      </c>
      <c r="B35" s="766" t="str">
        <f>'12'!B35</f>
        <v>Puskesmas Gondang</v>
      </c>
      <c r="C35" s="555">
        <v>0</v>
      </c>
      <c r="D35" s="593">
        <v>0</v>
      </c>
      <c r="E35" s="381">
        <v>0</v>
      </c>
      <c r="F35" s="593">
        <v>1</v>
      </c>
      <c r="G35" s="555">
        <v>0</v>
      </c>
      <c r="H35" s="381">
        <v>1</v>
      </c>
      <c r="I35" s="593">
        <v>0</v>
      </c>
      <c r="J35" s="555">
        <v>1</v>
      </c>
      <c r="K35" s="781">
        <v>1</v>
      </c>
      <c r="L35" s="388"/>
      <c r="M35" s="388"/>
      <c r="N35" s="388"/>
      <c r="O35" s="388"/>
      <c r="P35" s="388"/>
      <c r="Q35" s="388"/>
      <c r="R35" s="388"/>
      <c r="S35" s="388"/>
      <c r="T35" s="388"/>
      <c r="U35" s="388"/>
      <c r="V35" s="388"/>
      <c r="W35" s="388"/>
      <c r="X35" s="388"/>
      <c r="Y35" s="388"/>
      <c r="Z35" s="388"/>
    </row>
    <row r="36" spans="1:26" s="539" customFormat="1" ht="15" customHeight="1" x14ac:dyDescent="0.2">
      <c r="A36" s="750">
        <v>27</v>
      </c>
      <c r="B36" s="766" t="str">
        <f>'12'!B36</f>
        <v>Puskesmas Jatirejo</v>
      </c>
      <c r="C36" s="556">
        <v>0</v>
      </c>
      <c r="D36" s="593">
        <v>1</v>
      </c>
      <c r="E36" s="381">
        <v>1</v>
      </c>
      <c r="F36" s="593">
        <v>0</v>
      </c>
      <c r="G36" s="556">
        <v>1</v>
      </c>
      <c r="H36" s="381">
        <v>1</v>
      </c>
      <c r="I36" s="593">
        <v>0</v>
      </c>
      <c r="J36" s="555">
        <v>1</v>
      </c>
      <c r="K36" s="781">
        <v>1</v>
      </c>
      <c r="L36" s="388"/>
      <c r="M36" s="388"/>
      <c r="N36" s="388"/>
      <c r="O36" s="388"/>
      <c r="P36" s="388"/>
      <c r="Q36" s="388"/>
      <c r="R36" s="388"/>
      <c r="S36" s="388"/>
      <c r="T36" s="388"/>
      <c r="U36" s="388"/>
      <c r="V36" s="388"/>
      <c r="W36" s="388"/>
      <c r="X36" s="388"/>
      <c r="Y36" s="388"/>
      <c r="Z36" s="388"/>
    </row>
    <row r="37" spans="1:26" s="539" customFormat="1" ht="15" customHeight="1" x14ac:dyDescent="0.2">
      <c r="A37" s="751" t="s">
        <v>1161</v>
      </c>
      <c r="B37" s="537"/>
      <c r="C37" s="383">
        <f t="shared" ref="C37:K37" si="0">SUM(C10:C36)</f>
        <v>4</v>
      </c>
      <c r="D37" s="383">
        <f t="shared" si="0"/>
        <v>16</v>
      </c>
      <c r="E37" s="383">
        <f t="shared" si="0"/>
        <v>20</v>
      </c>
      <c r="F37" s="383">
        <f t="shared" si="0"/>
        <v>5</v>
      </c>
      <c r="G37" s="562">
        <f t="shared" si="0"/>
        <v>18</v>
      </c>
      <c r="H37" s="383">
        <f t="shared" si="0"/>
        <v>23</v>
      </c>
      <c r="I37" s="562">
        <f t="shared" si="0"/>
        <v>4</v>
      </c>
      <c r="J37" s="383">
        <f t="shared" si="0"/>
        <v>20</v>
      </c>
      <c r="K37" s="752">
        <f t="shared" si="0"/>
        <v>24</v>
      </c>
      <c r="L37" s="388"/>
      <c r="M37" s="388"/>
      <c r="N37" s="388"/>
      <c r="O37" s="388"/>
      <c r="P37" s="388"/>
      <c r="Q37" s="388"/>
      <c r="R37" s="388"/>
      <c r="S37" s="388"/>
      <c r="T37" s="388"/>
      <c r="U37" s="388"/>
      <c r="V37" s="388"/>
      <c r="W37" s="388"/>
      <c r="X37" s="388"/>
      <c r="Y37" s="388"/>
      <c r="Z37" s="388"/>
    </row>
    <row r="38" spans="1:26" s="539" customFormat="1" ht="15" customHeight="1" x14ac:dyDescent="0.2">
      <c r="A38" s="742">
        <v>1</v>
      </c>
      <c r="B38" s="749" t="s">
        <v>1143</v>
      </c>
      <c r="C38" s="553">
        <v>0</v>
      </c>
      <c r="D38" s="593">
        <v>0</v>
      </c>
      <c r="E38" s="381">
        <v>0</v>
      </c>
      <c r="F38" s="593">
        <v>0</v>
      </c>
      <c r="G38" s="563">
        <v>0</v>
      </c>
      <c r="H38" s="584">
        <v>0</v>
      </c>
      <c r="I38" s="563">
        <v>0</v>
      </c>
      <c r="J38" s="572">
        <v>1</v>
      </c>
      <c r="K38" s="781">
        <v>1</v>
      </c>
      <c r="L38" s="388"/>
      <c r="M38" s="388"/>
      <c r="N38" s="388"/>
      <c r="O38" s="388"/>
      <c r="P38" s="388"/>
      <c r="Q38" s="388"/>
      <c r="R38" s="388"/>
      <c r="S38" s="388"/>
      <c r="T38" s="388"/>
      <c r="U38" s="388"/>
      <c r="V38" s="388"/>
      <c r="W38" s="388"/>
      <c r="X38" s="388"/>
      <c r="Y38" s="388"/>
      <c r="Z38" s="388"/>
    </row>
    <row r="39" spans="1:26" s="539" customFormat="1" ht="15" customHeight="1" x14ac:dyDescent="0.2">
      <c r="A39" s="742">
        <v>2</v>
      </c>
      <c r="B39" s="749" t="s">
        <v>1149</v>
      </c>
      <c r="C39" s="555">
        <v>0</v>
      </c>
      <c r="D39" s="593">
        <v>0</v>
      </c>
      <c r="E39" s="381">
        <v>0</v>
      </c>
      <c r="F39" s="593">
        <v>0</v>
      </c>
      <c r="G39" s="565">
        <v>1</v>
      </c>
      <c r="H39" s="584">
        <v>1</v>
      </c>
      <c r="I39" s="565">
        <v>1</v>
      </c>
      <c r="J39" s="572">
        <v>2</v>
      </c>
      <c r="K39" s="781">
        <v>3</v>
      </c>
      <c r="L39" s="388"/>
      <c r="M39" s="388"/>
      <c r="N39" s="388"/>
      <c r="O39" s="388"/>
      <c r="P39" s="388"/>
      <c r="Q39" s="388"/>
      <c r="R39" s="388"/>
      <c r="S39" s="388"/>
      <c r="T39" s="388"/>
      <c r="U39" s="388"/>
      <c r="V39" s="388"/>
      <c r="W39" s="388"/>
      <c r="X39" s="388"/>
      <c r="Y39" s="388"/>
      <c r="Z39" s="388"/>
    </row>
    <row r="40" spans="1:26" s="539" customFormat="1" ht="15" customHeight="1" x14ac:dyDescent="0.2">
      <c r="A40" s="742">
        <v>3</v>
      </c>
      <c r="B40" s="749" t="s">
        <v>1162</v>
      </c>
      <c r="C40" s="555">
        <v>0</v>
      </c>
      <c r="D40" s="593">
        <v>0</v>
      </c>
      <c r="E40" s="381">
        <v>0</v>
      </c>
      <c r="F40" s="593">
        <v>1</v>
      </c>
      <c r="G40" s="565">
        <v>1</v>
      </c>
      <c r="H40" s="584">
        <v>2</v>
      </c>
      <c r="I40" s="565">
        <v>2</v>
      </c>
      <c r="J40" s="572">
        <v>25</v>
      </c>
      <c r="K40" s="781">
        <v>27</v>
      </c>
      <c r="L40" s="388"/>
      <c r="M40" s="388"/>
      <c r="N40" s="388"/>
      <c r="O40" s="388"/>
      <c r="P40" s="388"/>
      <c r="Q40" s="388"/>
      <c r="R40" s="388"/>
      <c r="S40" s="388"/>
      <c r="T40" s="388"/>
      <c r="U40" s="388"/>
      <c r="V40" s="388"/>
      <c r="W40" s="388"/>
      <c r="X40" s="388"/>
      <c r="Y40" s="388"/>
      <c r="Z40" s="388"/>
    </row>
    <row r="41" spans="1:26" s="539" customFormat="1" ht="15" customHeight="1" x14ac:dyDescent="0.2">
      <c r="A41" s="742">
        <v>4</v>
      </c>
      <c r="B41" s="749" t="s">
        <v>1142</v>
      </c>
      <c r="C41" s="555">
        <v>0</v>
      </c>
      <c r="D41" s="593">
        <v>0</v>
      </c>
      <c r="E41" s="381">
        <v>0</v>
      </c>
      <c r="F41" s="593">
        <v>0</v>
      </c>
      <c r="G41" s="565">
        <v>0</v>
      </c>
      <c r="H41" s="584">
        <v>0</v>
      </c>
      <c r="I41" s="565">
        <v>1</v>
      </c>
      <c r="J41" s="572">
        <v>8</v>
      </c>
      <c r="K41" s="781">
        <v>9</v>
      </c>
      <c r="L41" s="388"/>
      <c r="M41" s="388"/>
      <c r="N41" s="388"/>
      <c r="O41" s="388"/>
      <c r="P41" s="388"/>
      <c r="Q41" s="388"/>
      <c r="R41" s="388"/>
      <c r="S41" s="388"/>
      <c r="T41" s="388"/>
      <c r="U41" s="388"/>
      <c r="V41" s="388"/>
      <c r="W41" s="388"/>
      <c r="X41" s="388"/>
      <c r="Y41" s="388"/>
      <c r="Z41" s="388"/>
    </row>
    <row r="42" spans="1:26" s="539" customFormat="1" ht="15" customHeight="1" x14ac:dyDescent="0.2">
      <c r="A42" s="742">
        <v>5</v>
      </c>
      <c r="B42" s="749" t="s">
        <v>1163</v>
      </c>
      <c r="C42" s="555">
        <v>0</v>
      </c>
      <c r="D42" s="593">
        <v>4</v>
      </c>
      <c r="E42" s="381">
        <v>4</v>
      </c>
      <c r="F42" s="593">
        <v>1</v>
      </c>
      <c r="G42" s="565">
        <v>2</v>
      </c>
      <c r="H42" s="584">
        <v>3</v>
      </c>
      <c r="I42" s="565">
        <v>0</v>
      </c>
      <c r="J42" s="572">
        <v>4</v>
      </c>
      <c r="K42" s="781">
        <v>4</v>
      </c>
      <c r="L42" s="388"/>
      <c r="M42" s="388"/>
      <c r="N42" s="388"/>
      <c r="O42" s="388"/>
      <c r="P42" s="388"/>
      <c r="Q42" s="388"/>
      <c r="R42" s="388"/>
      <c r="S42" s="388"/>
      <c r="T42" s="388"/>
      <c r="U42" s="388"/>
      <c r="V42" s="388"/>
      <c r="W42" s="388"/>
      <c r="X42" s="388"/>
      <c r="Y42" s="388"/>
      <c r="Z42" s="388"/>
    </row>
    <row r="43" spans="1:26" s="539" customFormat="1" ht="15" customHeight="1" x14ac:dyDescent="0.2">
      <c r="A43" s="742">
        <v>6</v>
      </c>
      <c r="B43" s="749" t="s">
        <v>1164</v>
      </c>
      <c r="C43" s="555">
        <v>0</v>
      </c>
      <c r="D43" s="593">
        <v>0</v>
      </c>
      <c r="E43" s="381">
        <v>0</v>
      </c>
      <c r="F43" s="593">
        <v>0</v>
      </c>
      <c r="G43" s="565">
        <v>1</v>
      </c>
      <c r="H43" s="584">
        <v>1</v>
      </c>
      <c r="I43" s="565">
        <v>0</v>
      </c>
      <c r="J43" s="572">
        <v>2</v>
      </c>
      <c r="K43" s="781">
        <v>2</v>
      </c>
      <c r="L43" s="388"/>
      <c r="M43" s="388"/>
      <c r="N43" s="388"/>
      <c r="O43" s="388"/>
      <c r="P43" s="388"/>
      <c r="Q43" s="388"/>
      <c r="R43" s="388"/>
      <c r="S43" s="388"/>
      <c r="T43" s="388"/>
      <c r="U43" s="388"/>
      <c r="V43" s="388"/>
      <c r="W43" s="388"/>
      <c r="X43" s="388"/>
      <c r="Y43" s="388"/>
      <c r="Z43" s="388"/>
    </row>
    <row r="44" spans="1:26" s="539" customFormat="1" ht="15" customHeight="1" x14ac:dyDescent="0.2">
      <c r="A44" s="742">
        <v>7</v>
      </c>
      <c r="B44" s="749" t="s">
        <v>1148</v>
      </c>
      <c r="C44" s="555">
        <v>0</v>
      </c>
      <c r="D44" s="593">
        <v>0</v>
      </c>
      <c r="E44" s="381">
        <v>0</v>
      </c>
      <c r="F44" s="593">
        <v>0</v>
      </c>
      <c r="G44" s="565">
        <v>1</v>
      </c>
      <c r="H44" s="584">
        <v>1</v>
      </c>
      <c r="I44" s="565">
        <v>1</v>
      </c>
      <c r="J44" s="572">
        <v>0</v>
      </c>
      <c r="K44" s="781">
        <v>1</v>
      </c>
      <c r="L44" s="388"/>
      <c r="M44" s="388"/>
      <c r="N44" s="388"/>
      <c r="O44" s="388"/>
      <c r="P44" s="388"/>
      <c r="Q44" s="388"/>
      <c r="R44" s="388"/>
      <c r="S44" s="388"/>
      <c r="T44" s="388"/>
      <c r="U44" s="388"/>
      <c r="V44" s="388"/>
      <c r="W44" s="388"/>
      <c r="X44" s="388"/>
      <c r="Y44" s="388"/>
      <c r="Z44" s="388"/>
    </row>
    <row r="45" spans="1:26" s="539" customFormat="1" ht="15" customHeight="1" x14ac:dyDescent="0.2">
      <c r="A45" s="742">
        <v>8</v>
      </c>
      <c r="B45" s="749" t="s">
        <v>1165</v>
      </c>
      <c r="C45" s="555">
        <v>0</v>
      </c>
      <c r="D45" s="593">
        <v>0</v>
      </c>
      <c r="E45" s="381">
        <v>0</v>
      </c>
      <c r="F45" s="593">
        <v>0</v>
      </c>
      <c r="G45" s="565">
        <v>1</v>
      </c>
      <c r="H45" s="584">
        <v>1</v>
      </c>
      <c r="I45" s="565">
        <v>0</v>
      </c>
      <c r="J45" s="572">
        <v>4</v>
      </c>
      <c r="K45" s="781">
        <v>4</v>
      </c>
      <c r="L45" s="388"/>
      <c r="M45" s="388"/>
      <c r="N45" s="388"/>
      <c r="O45" s="388"/>
      <c r="P45" s="388"/>
      <c r="Q45" s="388"/>
      <c r="R45" s="388"/>
      <c r="S45" s="388"/>
      <c r="T45" s="388"/>
      <c r="U45" s="388"/>
      <c r="V45" s="388"/>
      <c r="W45" s="388"/>
      <c r="X45" s="388"/>
      <c r="Y45" s="388"/>
      <c r="Z45" s="388"/>
    </row>
    <row r="46" spans="1:26" s="539" customFormat="1" ht="15" customHeight="1" x14ac:dyDescent="0.2">
      <c r="A46" s="742">
        <v>9</v>
      </c>
      <c r="B46" s="749" t="s">
        <v>1145</v>
      </c>
      <c r="C46" s="555">
        <v>0</v>
      </c>
      <c r="D46" s="593">
        <v>0</v>
      </c>
      <c r="E46" s="381">
        <v>0</v>
      </c>
      <c r="F46" s="593">
        <v>0</v>
      </c>
      <c r="G46" s="565">
        <v>0</v>
      </c>
      <c r="H46" s="584">
        <v>0</v>
      </c>
      <c r="I46" s="565">
        <v>0</v>
      </c>
      <c r="J46" s="572">
        <v>1</v>
      </c>
      <c r="K46" s="781">
        <v>1</v>
      </c>
      <c r="L46" s="388"/>
      <c r="M46" s="388"/>
      <c r="N46" s="388"/>
      <c r="O46" s="388"/>
      <c r="P46" s="388"/>
      <c r="Q46" s="388"/>
      <c r="R46" s="388"/>
      <c r="S46" s="388"/>
      <c r="T46" s="388"/>
      <c r="U46" s="388"/>
      <c r="V46" s="388"/>
      <c r="W46" s="388"/>
      <c r="X46" s="388"/>
      <c r="Y46" s="388"/>
      <c r="Z46" s="388"/>
    </row>
    <row r="47" spans="1:26" s="539" customFormat="1" ht="15" customHeight="1" x14ac:dyDescent="0.2">
      <c r="A47" s="742">
        <v>10</v>
      </c>
      <c r="B47" s="749" t="s">
        <v>1166</v>
      </c>
      <c r="C47" s="555">
        <v>0</v>
      </c>
      <c r="D47" s="593">
        <v>0</v>
      </c>
      <c r="E47" s="381">
        <v>0</v>
      </c>
      <c r="F47" s="593">
        <v>2</v>
      </c>
      <c r="G47" s="565">
        <v>3</v>
      </c>
      <c r="H47" s="584">
        <v>5</v>
      </c>
      <c r="I47" s="565">
        <v>0</v>
      </c>
      <c r="J47" s="572">
        <v>3</v>
      </c>
      <c r="K47" s="781">
        <v>3</v>
      </c>
      <c r="L47" s="388"/>
      <c r="M47" s="388"/>
      <c r="N47" s="388"/>
      <c r="O47" s="388"/>
      <c r="P47" s="388"/>
      <c r="Q47" s="388"/>
      <c r="R47" s="388"/>
      <c r="S47" s="388"/>
      <c r="T47" s="388"/>
      <c r="U47" s="388"/>
      <c r="V47" s="388"/>
      <c r="W47" s="388"/>
      <c r="X47" s="388"/>
      <c r="Y47" s="388"/>
      <c r="Z47" s="388"/>
    </row>
    <row r="48" spans="1:26" s="539" customFormat="1" ht="15" customHeight="1" x14ac:dyDescent="0.2">
      <c r="A48" s="742">
        <v>11</v>
      </c>
      <c r="B48" s="585" t="s">
        <v>1167</v>
      </c>
      <c r="C48" s="556">
        <v>0</v>
      </c>
      <c r="D48" s="593">
        <v>1</v>
      </c>
      <c r="E48" s="381">
        <v>1</v>
      </c>
      <c r="F48" s="593">
        <v>1</v>
      </c>
      <c r="G48" s="586">
        <v>2</v>
      </c>
      <c r="H48" s="584">
        <v>3</v>
      </c>
      <c r="I48" s="565">
        <v>0</v>
      </c>
      <c r="J48" s="587">
        <v>6</v>
      </c>
      <c r="K48" s="781">
        <v>6</v>
      </c>
      <c r="L48" s="388"/>
      <c r="M48" s="388"/>
      <c r="N48" s="388"/>
      <c r="O48" s="388"/>
      <c r="P48" s="388"/>
      <c r="Q48" s="388"/>
      <c r="R48" s="388"/>
      <c r="S48" s="388"/>
      <c r="T48" s="388"/>
      <c r="U48" s="388"/>
      <c r="V48" s="388"/>
      <c r="W48" s="388"/>
      <c r="X48" s="388"/>
      <c r="Y48" s="388"/>
      <c r="Z48" s="388"/>
    </row>
    <row r="49" spans="1:26" s="539" customFormat="1" ht="15" customHeight="1" x14ac:dyDescent="0.2">
      <c r="A49" s="771" t="s">
        <v>1168</v>
      </c>
      <c r="B49" s="541"/>
      <c r="C49" s="562">
        <f t="shared" ref="C49:K49" si="1">SUM(C38:C48)</f>
        <v>0</v>
      </c>
      <c r="D49" s="383">
        <f t="shared" si="1"/>
        <v>5</v>
      </c>
      <c r="E49" s="562">
        <f t="shared" si="1"/>
        <v>5</v>
      </c>
      <c r="F49" s="588">
        <f t="shared" si="1"/>
        <v>5</v>
      </c>
      <c r="G49" s="589">
        <f t="shared" si="1"/>
        <v>12</v>
      </c>
      <c r="H49" s="590">
        <f t="shared" si="1"/>
        <v>17</v>
      </c>
      <c r="I49" s="589">
        <f t="shared" si="1"/>
        <v>5</v>
      </c>
      <c r="J49" s="591">
        <f t="shared" si="1"/>
        <v>56</v>
      </c>
      <c r="K49" s="772">
        <f t="shared" si="1"/>
        <v>61</v>
      </c>
      <c r="L49" s="388"/>
      <c r="M49" s="388"/>
      <c r="N49" s="388"/>
      <c r="O49" s="388"/>
      <c r="P49" s="388"/>
      <c r="Q49" s="388"/>
      <c r="R49" s="388"/>
      <c r="S49" s="388"/>
      <c r="T49" s="388"/>
      <c r="U49" s="388"/>
      <c r="V49" s="388"/>
      <c r="W49" s="388"/>
      <c r="X49" s="388"/>
      <c r="Y49" s="388"/>
      <c r="Z49" s="388"/>
    </row>
    <row r="50" spans="1:26" s="539" customFormat="1" ht="15" customHeight="1" x14ac:dyDescent="0.2">
      <c r="A50" s="448">
        <v>1</v>
      </c>
      <c r="B50" s="766" t="str">
        <f>'12'!B50</f>
        <v>Klinik Keluarga Bahagia</v>
      </c>
      <c r="C50" s="563">
        <v>0</v>
      </c>
      <c r="D50" s="593">
        <v>0</v>
      </c>
      <c r="E50" s="564">
        <v>0</v>
      </c>
      <c r="F50" s="593">
        <v>0</v>
      </c>
      <c r="G50" s="570">
        <v>0</v>
      </c>
      <c r="H50" s="584">
        <v>0</v>
      </c>
      <c r="I50" s="565">
        <v>0</v>
      </c>
      <c r="J50" s="592">
        <v>0</v>
      </c>
      <c r="K50" s="564">
        <v>0</v>
      </c>
      <c r="L50" s="388"/>
      <c r="M50" s="388"/>
      <c r="N50" s="388"/>
      <c r="O50" s="388"/>
      <c r="P50" s="388"/>
      <c r="Q50" s="388"/>
      <c r="R50" s="388"/>
      <c r="S50" s="388"/>
      <c r="T50" s="388"/>
      <c r="U50" s="388"/>
      <c r="V50" s="388"/>
      <c r="W50" s="388"/>
      <c r="X50" s="388"/>
      <c r="Y50" s="388"/>
      <c r="Z50" s="388"/>
    </row>
    <row r="51" spans="1:26" s="539" customFormat="1" ht="15" customHeight="1" x14ac:dyDescent="0.2">
      <c r="A51" s="701">
        <v>2</v>
      </c>
      <c r="B51" s="766" t="str">
        <f>'12'!B51</f>
        <v>Klinik Hikmah</v>
      </c>
      <c r="C51" s="565">
        <v>0</v>
      </c>
      <c r="D51" s="593">
        <v>0</v>
      </c>
      <c r="E51" s="566">
        <v>0</v>
      </c>
      <c r="F51" s="593">
        <v>0</v>
      </c>
      <c r="G51" s="565">
        <v>0</v>
      </c>
      <c r="H51" s="584">
        <v>0</v>
      </c>
      <c r="I51" s="565">
        <v>0</v>
      </c>
      <c r="J51" s="593">
        <v>0</v>
      </c>
      <c r="K51" s="566">
        <v>0</v>
      </c>
      <c r="L51" s="388"/>
      <c r="M51" s="388"/>
      <c r="N51" s="388"/>
      <c r="O51" s="388"/>
      <c r="P51" s="388"/>
      <c r="Q51" s="388"/>
      <c r="R51" s="388"/>
      <c r="S51" s="388"/>
      <c r="T51" s="388"/>
      <c r="U51" s="388"/>
      <c r="V51" s="388"/>
      <c r="W51" s="388"/>
      <c r="X51" s="388"/>
      <c r="Y51" s="388"/>
      <c r="Z51" s="388"/>
    </row>
    <row r="52" spans="1:26" s="539" customFormat="1" ht="15" customHeight="1" x14ac:dyDescent="0.2">
      <c r="A52" s="701">
        <v>3</v>
      </c>
      <c r="B52" s="766" t="str">
        <f>'12'!B52</f>
        <v>Klinik Nabila Husada</v>
      </c>
      <c r="C52" s="565">
        <v>0</v>
      </c>
      <c r="D52" s="593">
        <v>0</v>
      </c>
      <c r="E52" s="566">
        <v>0</v>
      </c>
      <c r="F52" s="593">
        <v>0</v>
      </c>
      <c r="G52" s="565">
        <v>0</v>
      </c>
      <c r="H52" s="584">
        <v>0</v>
      </c>
      <c r="I52" s="565">
        <v>0</v>
      </c>
      <c r="J52" s="593">
        <v>0</v>
      </c>
      <c r="K52" s="566">
        <v>0</v>
      </c>
      <c r="L52" s="388"/>
      <c r="M52" s="388"/>
      <c r="N52" s="388"/>
      <c r="O52" s="388"/>
      <c r="P52" s="388"/>
      <c r="Q52" s="388"/>
      <c r="R52" s="388"/>
      <c r="S52" s="388"/>
      <c r="T52" s="388"/>
      <c r="U52" s="388"/>
      <c r="V52" s="388"/>
      <c r="W52" s="388"/>
      <c r="X52" s="388"/>
      <c r="Y52" s="388"/>
      <c r="Z52" s="388"/>
    </row>
    <row r="53" spans="1:26" s="539" customFormat="1" ht="15" customHeight="1" x14ac:dyDescent="0.2">
      <c r="A53" s="701">
        <v>4</v>
      </c>
      <c r="B53" s="766" t="str">
        <f>'12'!B53</f>
        <v>Klinik Mitra 38</v>
      </c>
      <c r="C53" s="565">
        <v>0</v>
      </c>
      <c r="D53" s="593">
        <v>0</v>
      </c>
      <c r="E53" s="566">
        <v>0</v>
      </c>
      <c r="F53" s="593">
        <v>0</v>
      </c>
      <c r="G53" s="565">
        <v>0</v>
      </c>
      <c r="H53" s="584">
        <v>0</v>
      </c>
      <c r="I53" s="565">
        <v>0</v>
      </c>
      <c r="J53" s="593">
        <v>0</v>
      </c>
      <c r="K53" s="566">
        <v>0</v>
      </c>
      <c r="L53" s="388"/>
      <c r="M53" s="388"/>
      <c r="N53" s="388"/>
      <c r="O53" s="388"/>
      <c r="P53" s="388"/>
      <c r="Q53" s="388"/>
      <c r="R53" s="388"/>
      <c r="S53" s="388"/>
      <c r="T53" s="388"/>
      <c r="U53" s="388"/>
      <c r="V53" s="388"/>
      <c r="W53" s="388"/>
      <c r="X53" s="388"/>
      <c r="Y53" s="388"/>
      <c r="Z53" s="388"/>
    </row>
    <row r="54" spans="1:26" s="539" customFormat="1" ht="15" customHeight="1" x14ac:dyDescent="0.2">
      <c r="A54" s="701">
        <v>5</v>
      </c>
      <c r="B54" s="766" t="str">
        <f>'12'!B54</f>
        <v>Klinik Mitra 47</v>
      </c>
      <c r="C54" s="565">
        <v>0</v>
      </c>
      <c r="D54" s="593">
        <v>0</v>
      </c>
      <c r="E54" s="566">
        <v>0</v>
      </c>
      <c r="F54" s="593">
        <v>0</v>
      </c>
      <c r="G54" s="565">
        <v>0</v>
      </c>
      <c r="H54" s="584">
        <v>0</v>
      </c>
      <c r="I54" s="565">
        <v>0</v>
      </c>
      <c r="J54" s="593">
        <v>0</v>
      </c>
      <c r="K54" s="566">
        <v>0</v>
      </c>
      <c r="L54" s="388"/>
      <c r="M54" s="388"/>
      <c r="N54" s="388"/>
      <c r="O54" s="388"/>
      <c r="P54" s="388"/>
      <c r="Q54" s="388"/>
      <c r="R54" s="388"/>
      <c r="S54" s="388"/>
      <c r="T54" s="388"/>
      <c r="U54" s="388"/>
      <c r="V54" s="388"/>
      <c r="W54" s="388"/>
      <c r="X54" s="388"/>
      <c r="Y54" s="388"/>
      <c r="Z54" s="388"/>
    </row>
    <row r="55" spans="1:26" s="539" customFormat="1" ht="15" customHeight="1" x14ac:dyDescent="0.2">
      <c r="A55" s="701">
        <v>6</v>
      </c>
      <c r="B55" s="766" t="str">
        <f>'12'!B55</f>
        <v>Klinik Pratama Nusa Medika Gempolkrep</v>
      </c>
      <c r="C55" s="565">
        <v>0</v>
      </c>
      <c r="D55" s="593">
        <v>0</v>
      </c>
      <c r="E55" s="566">
        <v>0</v>
      </c>
      <c r="F55" s="593">
        <v>0</v>
      </c>
      <c r="G55" s="565">
        <v>0</v>
      </c>
      <c r="H55" s="584">
        <v>0</v>
      </c>
      <c r="I55" s="565">
        <v>0</v>
      </c>
      <c r="J55" s="593">
        <v>0</v>
      </c>
      <c r="K55" s="566">
        <v>0</v>
      </c>
      <c r="L55" s="388"/>
      <c r="M55" s="388"/>
      <c r="N55" s="388"/>
      <c r="O55" s="388"/>
      <c r="P55" s="388"/>
      <c r="Q55" s="388"/>
      <c r="R55" s="388"/>
      <c r="S55" s="388"/>
      <c r="T55" s="388"/>
      <c r="U55" s="388"/>
      <c r="V55" s="388"/>
      <c r="W55" s="388"/>
      <c r="X55" s="388"/>
      <c r="Y55" s="388"/>
      <c r="Z55" s="388"/>
    </row>
    <row r="56" spans="1:26" s="539" customFormat="1" ht="15" customHeight="1" x14ac:dyDescent="0.2">
      <c r="A56" s="701">
        <v>7</v>
      </c>
      <c r="B56" s="766" t="str">
        <f>'12'!B56</f>
        <v>Klinik Surya Husada</v>
      </c>
      <c r="C56" s="565">
        <v>0</v>
      </c>
      <c r="D56" s="593">
        <v>0</v>
      </c>
      <c r="E56" s="566">
        <v>0</v>
      </c>
      <c r="F56" s="593">
        <v>0</v>
      </c>
      <c r="G56" s="565">
        <v>0</v>
      </c>
      <c r="H56" s="584">
        <v>0</v>
      </c>
      <c r="I56" s="565">
        <v>0</v>
      </c>
      <c r="J56" s="593">
        <v>0</v>
      </c>
      <c r="K56" s="566">
        <v>0</v>
      </c>
      <c r="L56" s="388"/>
      <c r="M56" s="388"/>
      <c r="N56" s="388"/>
      <c r="O56" s="388"/>
      <c r="P56" s="388"/>
      <c r="Q56" s="388"/>
      <c r="R56" s="388"/>
      <c r="S56" s="388"/>
      <c r="T56" s="388"/>
      <c r="U56" s="388"/>
      <c r="V56" s="388"/>
      <c r="W56" s="388"/>
      <c r="X56" s="388"/>
      <c r="Y56" s="388"/>
      <c r="Z56" s="388"/>
    </row>
    <row r="57" spans="1:26" s="539" customFormat="1" ht="15" customHeight="1" x14ac:dyDescent="0.2">
      <c r="A57" s="701">
        <v>8</v>
      </c>
      <c r="B57" s="766" t="str">
        <f>'12'!B57</f>
        <v>Klinik Mitra Bersama</v>
      </c>
      <c r="C57" s="565">
        <v>0</v>
      </c>
      <c r="D57" s="593">
        <v>0</v>
      </c>
      <c r="E57" s="566">
        <v>0</v>
      </c>
      <c r="F57" s="593">
        <v>0</v>
      </c>
      <c r="G57" s="565">
        <v>0</v>
      </c>
      <c r="H57" s="584">
        <v>0</v>
      </c>
      <c r="I57" s="565">
        <v>0</v>
      </c>
      <c r="J57" s="593">
        <v>0</v>
      </c>
      <c r="K57" s="566">
        <v>0</v>
      </c>
      <c r="L57" s="388"/>
      <c r="M57" s="388"/>
      <c r="N57" s="388"/>
      <c r="O57" s="388"/>
      <c r="P57" s="388"/>
      <c r="Q57" s="388"/>
      <c r="R57" s="388"/>
      <c r="S57" s="388"/>
      <c r="T57" s="388"/>
      <c r="U57" s="388"/>
      <c r="V57" s="388"/>
      <c r="W57" s="388"/>
      <c r="X57" s="388"/>
      <c r="Y57" s="388"/>
      <c r="Z57" s="388"/>
    </row>
    <row r="58" spans="1:26" s="539" customFormat="1" ht="15" customHeight="1" x14ac:dyDescent="0.2">
      <c r="A58" s="701">
        <v>9</v>
      </c>
      <c r="B58" s="766" t="str">
        <f>'12'!B58</f>
        <v>Klinik Prima Medika</v>
      </c>
      <c r="C58" s="565">
        <v>0</v>
      </c>
      <c r="D58" s="593">
        <v>0</v>
      </c>
      <c r="E58" s="566">
        <v>0</v>
      </c>
      <c r="F58" s="593">
        <v>0</v>
      </c>
      <c r="G58" s="565">
        <v>0</v>
      </c>
      <c r="H58" s="584">
        <v>0</v>
      </c>
      <c r="I58" s="565">
        <v>0</v>
      </c>
      <c r="J58" s="593">
        <v>0</v>
      </c>
      <c r="K58" s="566">
        <v>0</v>
      </c>
      <c r="L58" s="388"/>
      <c r="M58" s="388"/>
      <c r="N58" s="388"/>
      <c r="O58" s="388"/>
      <c r="P58" s="388"/>
      <c r="Q58" s="388"/>
      <c r="R58" s="388"/>
      <c r="S58" s="388"/>
      <c r="T58" s="388"/>
      <c r="U58" s="388"/>
      <c r="V58" s="388"/>
      <c r="W58" s="388"/>
      <c r="X58" s="388"/>
      <c r="Y58" s="388"/>
      <c r="Z58" s="388"/>
    </row>
    <row r="59" spans="1:26" s="539" customFormat="1" ht="15" customHeight="1" x14ac:dyDescent="0.2">
      <c r="A59" s="701">
        <v>10</v>
      </c>
      <c r="B59" s="766" t="str">
        <f>'12'!B59</f>
        <v>Klinik Galena</v>
      </c>
      <c r="C59" s="565">
        <v>0</v>
      </c>
      <c r="D59" s="593">
        <v>0</v>
      </c>
      <c r="E59" s="566">
        <v>0</v>
      </c>
      <c r="F59" s="593">
        <v>0</v>
      </c>
      <c r="G59" s="565">
        <v>0</v>
      </c>
      <c r="H59" s="584">
        <v>0</v>
      </c>
      <c r="I59" s="565">
        <v>0</v>
      </c>
      <c r="J59" s="593">
        <v>0</v>
      </c>
      <c r="K59" s="566">
        <v>0</v>
      </c>
      <c r="L59" s="388"/>
      <c r="M59" s="388"/>
      <c r="N59" s="388"/>
      <c r="O59" s="388"/>
      <c r="P59" s="388"/>
      <c r="Q59" s="388"/>
      <c r="R59" s="388"/>
      <c r="S59" s="388"/>
      <c r="T59" s="388"/>
      <c r="U59" s="388"/>
      <c r="V59" s="388"/>
      <c r="W59" s="388"/>
      <c r="X59" s="388"/>
      <c r="Y59" s="388"/>
      <c r="Z59" s="388"/>
    </row>
    <row r="60" spans="1:26" s="539" customFormat="1" ht="15" customHeight="1" x14ac:dyDescent="0.2">
      <c r="A60" s="701">
        <v>11</v>
      </c>
      <c r="B60" s="766" t="str">
        <f>'12'!B60</f>
        <v>Klinik Emma Jetis</v>
      </c>
      <c r="C60" s="565">
        <v>0</v>
      </c>
      <c r="D60" s="593">
        <v>0</v>
      </c>
      <c r="E60" s="566">
        <v>0</v>
      </c>
      <c r="F60" s="593">
        <v>0</v>
      </c>
      <c r="G60" s="565">
        <v>0</v>
      </c>
      <c r="H60" s="584">
        <v>0</v>
      </c>
      <c r="I60" s="565">
        <v>0</v>
      </c>
      <c r="J60" s="593">
        <v>0</v>
      </c>
      <c r="K60" s="566">
        <v>0</v>
      </c>
      <c r="L60" s="388"/>
      <c r="M60" s="388"/>
      <c r="N60" s="388"/>
      <c r="O60" s="388"/>
      <c r="P60" s="388"/>
      <c r="Q60" s="388"/>
      <c r="R60" s="388"/>
      <c r="S60" s="388"/>
      <c r="T60" s="388"/>
      <c r="U60" s="388"/>
      <c r="V60" s="388"/>
      <c r="W60" s="388"/>
      <c r="X60" s="388"/>
      <c r="Y60" s="388"/>
      <c r="Z60" s="388"/>
    </row>
    <row r="61" spans="1:26" s="539" customFormat="1" ht="15" customHeight="1" x14ac:dyDescent="0.2">
      <c r="A61" s="701">
        <v>12</v>
      </c>
      <c r="B61" s="766" t="str">
        <f>'12'!B61</f>
        <v>Klinik An-Nawawi</v>
      </c>
      <c r="C61" s="565">
        <v>0</v>
      </c>
      <c r="D61" s="593">
        <v>0</v>
      </c>
      <c r="E61" s="566">
        <v>0</v>
      </c>
      <c r="F61" s="593">
        <v>0</v>
      </c>
      <c r="G61" s="565">
        <v>0</v>
      </c>
      <c r="H61" s="584">
        <v>0</v>
      </c>
      <c r="I61" s="565">
        <v>0</v>
      </c>
      <c r="J61" s="593">
        <v>0</v>
      </c>
      <c r="K61" s="566">
        <v>0</v>
      </c>
      <c r="L61" s="388"/>
      <c r="M61" s="388"/>
      <c r="N61" s="388"/>
      <c r="O61" s="388"/>
      <c r="P61" s="388"/>
      <c r="Q61" s="388"/>
      <c r="R61" s="388"/>
      <c r="S61" s="388"/>
      <c r="T61" s="388"/>
      <c r="U61" s="388"/>
      <c r="V61" s="388"/>
      <c r="W61" s="388"/>
      <c r="X61" s="388"/>
      <c r="Y61" s="388"/>
      <c r="Z61" s="388"/>
    </row>
    <row r="62" spans="1:26" s="539" customFormat="1" ht="15" customHeight="1" x14ac:dyDescent="0.2">
      <c r="A62" s="701">
        <v>13</v>
      </c>
      <c r="B62" s="766" t="str">
        <f>'12'!B62</f>
        <v>Klinik Rama Medika</v>
      </c>
      <c r="C62" s="565">
        <v>0</v>
      </c>
      <c r="D62" s="593">
        <v>0</v>
      </c>
      <c r="E62" s="566">
        <v>0</v>
      </c>
      <c r="F62" s="593">
        <v>0</v>
      </c>
      <c r="G62" s="565">
        <v>0</v>
      </c>
      <c r="H62" s="584">
        <v>0</v>
      </c>
      <c r="I62" s="565">
        <v>0</v>
      </c>
      <c r="J62" s="593">
        <v>0</v>
      </c>
      <c r="K62" s="566">
        <v>0</v>
      </c>
      <c r="L62" s="388"/>
      <c r="M62" s="388"/>
      <c r="N62" s="388"/>
      <c r="O62" s="388"/>
      <c r="P62" s="388"/>
      <c r="Q62" s="388"/>
      <c r="R62" s="388"/>
      <c r="S62" s="388"/>
      <c r="T62" s="388"/>
      <c r="U62" s="388"/>
      <c r="V62" s="388"/>
      <c r="W62" s="388"/>
      <c r="X62" s="388"/>
      <c r="Y62" s="388"/>
      <c r="Z62" s="388"/>
    </row>
    <row r="63" spans="1:26" s="539" customFormat="1" ht="15" customHeight="1" x14ac:dyDescent="0.2">
      <c r="A63" s="701">
        <v>14</v>
      </c>
      <c r="B63" s="766" t="str">
        <f>'12'!B63</f>
        <v>Klinik Lailia Husada</v>
      </c>
      <c r="C63" s="565">
        <v>0</v>
      </c>
      <c r="D63" s="593">
        <v>0</v>
      </c>
      <c r="E63" s="566">
        <v>0</v>
      </c>
      <c r="F63" s="593">
        <v>0</v>
      </c>
      <c r="G63" s="565">
        <v>0</v>
      </c>
      <c r="H63" s="584">
        <v>0</v>
      </c>
      <c r="I63" s="565">
        <v>0</v>
      </c>
      <c r="J63" s="593">
        <v>0</v>
      </c>
      <c r="K63" s="566">
        <v>0</v>
      </c>
      <c r="L63" s="388"/>
      <c r="M63" s="388"/>
      <c r="N63" s="388"/>
      <c r="O63" s="388"/>
      <c r="P63" s="388"/>
      <c r="Q63" s="388"/>
      <c r="R63" s="388"/>
      <c r="S63" s="388"/>
      <c r="T63" s="388"/>
      <c r="U63" s="388"/>
      <c r="V63" s="388"/>
      <c r="W63" s="388"/>
      <c r="X63" s="388"/>
      <c r="Y63" s="388"/>
      <c r="Z63" s="388"/>
    </row>
    <row r="64" spans="1:26" s="539" customFormat="1" ht="15" customHeight="1" x14ac:dyDescent="0.2">
      <c r="A64" s="701">
        <v>15</v>
      </c>
      <c r="B64" s="766" t="str">
        <f>'12'!B64</f>
        <v>Klinik Wilujeng</v>
      </c>
      <c r="C64" s="565">
        <v>0</v>
      </c>
      <c r="D64" s="593">
        <v>0</v>
      </c>
      <c r="E64" s="566">
        <v>0</v>
      </c>
      <c r="F64" s="593">
        <v>0</v>
      </c>
      <c r="G64" s="565">
        <v>0</v>
      </c>
      <c r="H64" s="584">
        <v>0</v>
      </c>
      <c r="I64" s="565">
        <v>0</v>
      </c>
      <c r="J64" s="593">
        <v>0</v>
      </c>
      <c r="K64" s="566">
        <v>0</v>
      </c>
      <c r="L64" s="388"/>
      <c r="M64" s="388"/>
      <c r="N64" s="388"/>
      <c r="O64" s="388"/>
      <c r="P64" s="388"/>
      <c r="Q64" s="388"/>
      <c r="R64" s="388"/>
      <c r="S64" s="388"/>
      <c r="T64" s="388"/>
      <c r="U64" s="388"/>
      <c r="V64" s="388"/>
      <c r="W64" s="388"/>
      <c r="X64" s="388"/>
      <c r="Y64" s="388"/>
      <c r="Z64" s="388"/>
    </row>
    <row r="65" spans="1:26" s="539" customFormat="1" ht="15" customHeight="1" x14ac:dyDescent="0.2">
      <c r="A65" s="701">
        <v>16</v>
      </c>
      <c r="B65" s="766" t="str">
        <f>'12'!B65</f>
        <v>Klinik Pratama Rawat Inap Dan Bersalin Muhamadiyah</v>
      </c>
      <c r="C65" s="565">
        <v>0</v>
      </c>
      <c r="D65" s="593">
        <v>0</v>
      </c>
      <c r="E65" s="566">
        <v>0</v>
      </c>
      <c r="F65" s="593">
        <v>0</v>
      </c>
      <c r="G65" s="565">
        <v>0</v>
      </c>
      <c r="H65" s="584">
        <v>0</v>
      </c>
      <c r="I65" s="565">
        <v>0</v>
      </c>
      <c r="J65" s="593">
        <v>0</v>
      </c>
      <c r="K65" s="566">
        <v>0</v>
      </c>
      <c r="L65" s="388"/>
      <c r="M65" s="388"/>
      <c r="N65" s="388"/>
      <c r="O65" s="388"/>
      <c r="P65" s="388"/>
      <c r="Q65" s="388"/>
      <c r="R65" s="388"/>
      <c r="S65" s="388"/>
      <c r="T65" s="388"/>
      <c r="U65" s="388"/>
      <c r="V65" s="388"/>
      <c r="W65" s="388"/>
      <c r="X65" s="388"/>
      <c r="Y65" s="388"/>
      <c r="Z65" s="388"/>
    </row>
    <row r="66" spans="1:26" s="539" customFormat="1" ht="15" customHeight="1" x14ac:dyDescent="0.2">
      <c r="A66" s="701">
        <v>17</v>
      </c>
      <c r="B66" s="766" t="str">
        <f>'12'!B66</f>
        <v>Klinik Ra. Basoeni 104</v>
      </c>
      <c r="C66" s="565">
        <v>0</v>
      </c>
      <c r="D66" s="593">
        <v>0</v>
      </c>
      <c r="E66" s="566">
        <v>0</v>
      </c>
      <c r="F66" s="593">
        <v>0</v>
      </c>
      <c r="G66" s="565">
        <v>0</v>
      </c>
      <c r="H66" s="584">
        <v>0</v>
      </c>
      <c r="I66" s="565">
        <v>0</v>
      </c>
      <c r="J66" s="593">
        <v>0</v>
      </c>
      <c r="K66" s="566">
        <v>0</v>
      </c>
      <c r="L66" s="388"/>
      <c r="M66" s="388"/>
      <c r="N66" s="388"/>
      <c r="O66" s="388"/>
      <c r="P66" s="388"/>
      <c r="Q66" s="388"/>
      <c r="R66" s="388"/>
      <c r="S66" s="388"/>
      <c r="T66" s="388"/>
      <c r="U66" s="388"/>
      <c r="V66" s="388"/>
      <c r="W66" s="388"/>
      <c r="X66" s="388"/>
      <c r="Y66" s="388"/>
      <c r="Z66" s="388"/>
    </row>
    <row r="67" spans="1:26" s="539" customFormat="1" ht="15" customHeight="1" x14ac:dyDescent="0.2">
      <c r="A67" s="701">
        <v>18</v>
      </c>
      <c r="B67" s="766" t="str">
        <f>'12'!B67</f>
        <v>Klinik Rahma Kartika</v>
      </c>
      <c r="C67" s="565">
        <v>0</v>
      </c>
      <c r="D67" s="593">
        <v>0</v>
      </c>
      <c r="E67" s="566">
        <v>0</v>
      </c>
      <c r="F67" s="593">
        <v>0</v>
      </c>
      <c r="G67" s="565">
        <v>0</v>
      </c>
      <c r="H67" s="584">
        <v>0</v>
      </c>
      <c r="I67" s="565">
        <v>0</v>
      </c>
      <c r="J67" s="593">
        <v>0</v>
      </c>
      <c r="K67" s="566">
        <v>0</v>
      </c>
      <c r="L67" s="388"/>
      <c r="M67" s="388"/>
      <c r="N67" s="388"/>
      <c r="O67" s="388"/>
      <c r="P67" s="388"/>
      <c r="Q67" s="388"/>
      <c r="R67" s="388"/>
      <c r="S67" s="388"/>
      <c r="T67" s="388"/>
      <c r="U67" s="388"/>
      <c r="V67" s="388"/>
      <c r="W67" s="388"/>
      <c r="X67" s="388"/>
      <c r="Y67" s="388"/>
      <c r="Z67" s="388"/>
    </row>
    <row r="68" spans="1:26" s="539" customFormat="1" ht="15" customHeight="1" x14ac:dyDescent="0.2">
      <c r="A68" s="701">
        <v>19</v>
      </c>
      <c r="B68" s="766" t="str">
        <f>'12'!B68</f>
        <v>Klinik Akbar Medika</v>
      </c>
      <c r="C68" s="565">
        <v>0</v>
      </c>
      <c r="D68" s="593">
        <v>0</v>
      </c>
      <c r="E68" s="566">
        <v>0</v>
      </c>
      <c r="F68" s="593">
        <v>0</v>
      </c>
      <c r="G68" s="565">
        <v>0</v>
      </c>
      <c r="H68" s="584">
        <v>0</v>
      </c>
      <c r="I68" s="565">
        <v>0</v>
      </c>
      <c r="J68" s="593">
        <v>0</v>
      </c>
      <c r="K68" s="566">
        <v>0</v>
      </c>
      <c r="L68" s="388"/>
      <c r="M68" s="388"/>
      <c r="N68" s="388"/>
      <c r="O68" s="388"/>
      <c r="P68" s="388"/>
      <c r="Q68" s="388"/>
      <c r="R68" s="388"/>
      <c r="S68" s="388"/>
      <c r="T68" s="388"/>
      <c r="U68" s="388"/>
      <c r="V68" s="388"/>
      <c r="W68" s="388"/>
      <c r="X68" s="388"/>
      <c r="Y68" s="388"/>
      <c r="Z68" s="388"/>
    </row>
    <row r="69" spans="1:26" s="539" customFormat="1" ht="15" customHeight="1" x14ac:dyDescent="0.2">
      <c r="A69" s="701">
        <v>20</v>
      </c>
      <c r="B69" s="766" t="str">
        <f>'12'!B69</f>
        <v>Klinik Zam-Zam Mojokerto</v>
      </c>
      <c r="C69" s="565">
        <v>0</v>
      </c>
      <c r="D69" s="593">
        <v>0</v>
      </c>
      <c r="E69" s="566">
        <v>0</v>
      </c>
      <c r="F69" s="593">
        <v>0</v>
      </c>
      <c r="G69" s="565">
        <v>0</v>
      </c>
      <c r="H69" s="584">
        <v>0</v>
      </c>
      <c r="I69" s="565">
        <v>0</v>
      </c>
      <c r="J69" s="593">
        <v>0</v>
      </c>
      <c r="K69" s="566">
        <v>0</v>
      </c>
      <c r="L69" s="388"/>
      <c r="M69" s="388"/>
      <c r="N69" s="388"/>
      <c r="O69" s="388"/>
      <c r="P69" s="388"/>
      <c r="Q69" s="388"/>
      <c r="R69" s="388"/>
      <c r="S69" s="388"/>
      <c r="T69" s="388"/>
      <c r="U69" s="388"/>
      <c r="V69" s="388"/>
      <c r="W69" s="388"/>
      <c r="X69" s="388"/>
      <c r="Y69" s="388"/>
      <c r="Z69" s="388"/>
    </row>
    <row r="70" spans="1:26" s="539" customFormat="1" ht="15" customHeight="1" x14ac:dyDescent="0.2">
      <c r="A70" s="701">
        <v>21</v>
      </c>
      <c r="B70" s="766" t="str">
        <f>'12'!B70</f>
        <v>Klinik Rohima</v>
      </c>
      <c r="C70" s="565">
        <v>0</v>
      </c>
      <c r="D70" s="593">
        <v>0</v>
      </c>
      <c r="E70" s="566">
        <v>0</v>
      </c>
      <c r="F70" s="593">
        <v>0</v>
      </c>
      <c r="G70" s="565">
        <v>0</v>
      </c>
      <c r="H70" s="584">
        <v>0</v>
      </c>
      <c r="I70" s="565">
        <v>0</v>
      </c>
      <c r="J70" s="593">
        <v>0</v>
      </c>
      <c r="K70" s="566">
        <v>0</v>
      </c>
      <c r="L70" s="388"/>
      <c r="M70" s="388"/>
      <c r="N70" s="388"/>
      <c r="O70" s="388"/>
      <c r="P70" s="388"/>
      <c r="Q70" s="388"/>
      <c r="R70" s="388"/>
      <c r="S70" s="388"/>
      <c r="T70" s="388"/>
      <c r="U70" s="388"/>
      <c r="V70" s="388"/>
      <c r="W70" s="388"/>
      <c r="X70" s="388"/>
      <c r="Y70" s="388"/>
      <c r="Z70" s="388"/>
    </row>
    <row r="71" spans="1:26" s="539" customFormat="1" ht="15" customHeight="1" x14ac:dyDescent="0.2">
      <c r="A71" s="701">
        <v>22</v>
      </c>
      <c r="B71" s="766" t="str">
        <f>'12'!B71</f>
        <v>Klinik Permata Bunda</v>
      </c>
      <c r="C71" s="565">
        <v>0</v>
      </c>
      <c r="D71" s="593">
        <v>0</v>
      </c>
      <c r="E71" s="566">
        <v>0</v>
      </c>
      <c r="F71" s="593">
        <v>0</v>
      </c>
      <c r="G71" s="565">
        <v>0</v>
      </c>
      <c r="H71" s="584">
        <v>0</v>
      </c>
      <c r="I71" s="565">
        <v>0</v>
      </c>
      <c r="J71" s="593">
        <v>0</v>
      </c>
      <c r="K71" s="566">
        <v>0</v>
      </c>
      <c r="L71" s="388"/>
      <c r="M71" s="388"/>
      <c r="N71" s="388"/>
      <c r="O71" s="388"/>
      <c r="P71" s="388"/>
      <c r="Q71" s="388"/>
      <c r="R71" s="388"/>
      <c r="S71" s="388"/>
      <c r="T71" s="388"/>
      <c r="U71" s="388"/>
      <c r="V71" s="388"/>
      <c r="W71" s="388"/>
      <c r="X71" s="388"/>
      <c r="Y71" s="388"/>
      <c r="Z71" s="388"/>
    </row>
    <row r="72" spans="1:26" s="539" customFormat="1" ht="15" customHeight="1" x14ac:dyDescent="0.2">
      <c r="A72" s="701">
        <v>23</v>
      </c>
      <c r="B72" s="766" t="str">
        <f>'12'!B72</f>
        <v>Klinik Nusa Medika Puri</v>
      </c>
      <c r="C72" s="565">
        <v>0</v>
      </c>
      <c r="D72" s="593">
        <v>0</v>
      </c>
      <c r="E72" s="566">
        <v>0</v>
      </c>
      <c r="F72" s="593">
        <v>0</v>
      </c>
      <c r="G72" s="565">
        <v>0</v>
      </c>
      <c r="H72" s="584">
        <v>0</v>
      </c>
      <c r="I72" s="565">
        <v>0</v>
      </c>
      <c r="J72" s="593">
        <v>0</v>
      </c>
      <c r="K72" s="566">
        <v>0</v>
      </c>
      <c r="L72" s="388"/>
      <c r="M72" s="388"/>
      <c r="N72" s="388"/>
      <c r="O72" s="388"/>
      <c r="P72" s="388"/>
      <c r="Q72" s="388"/>
      <c r="R72" s="388"/>
      <c r="S72" s="388"/>
      <c r="T72" s="388"/>
      <c r="U72" s="388"/>
      <c r="V72" s="388"/>
      <c r="W72" s="388"/>
      <c r="X72" s="388"/>
      <c r="Y72" s="388"/>
      <c r="Z72" s="388"/>
    </row>
    <row r="73" spans="1:26" s="539" customFormat="1" ht="15" customHeight="1" x14ac:dyDescent="0.2">
      <c r="A73" s="701">
        <v>24</v>
      </c>
      <c r="B73" s="766" t="str">
        <f>'12'!B73</f>
        <v>Klinik Pratama " Eka Medika "</v>
      </c>
      <c r="C73" s="565">
        <v>0</v>
      </c>
      <c r="D73" s="593">
        <v>0</v>
      </c>
      <c r="E73" s="566">
        <v>0</v>
      </c>
      <c r="F73" s="593">
        <v>0</v>
      </c>
      <c r="G73" s="565">
        <v>0</v>
      </c>
      <c r="H73" s="584">
        <v>0</v>
      </c>
      <c r="I73" s="565">
        <v>0</v>
      </c>
      <c r="J73" s="593">
        <v>0</v>
      </c>
      <c r="K73" s="566">
        <v>0</v>
      </c>
      <c r="L73" s="388"/>
      <c r="M73" s="388"/>
      <c r="N73" s="388"/>
      <c r="O73" s="388"/>
      <c r="P73" s="388"/>
      <c r="Q73" s="388"/>
      <c r="R73" s="388"/>
      <c r="S73" s="388"/>
      <c r="T73" s="388"/>
      <c r="U73" s="388"/>
      <c r="V73" s="388"/>
      <c r="W73" s="388"/>
      <c r="X73" s="388"/>
      <c r="Y73" s="388"/>
      <c r="Z73" s="388"/>
    </row>
    <row r="74" spans="1:26" s="539" customFormat="1" ht="15" customHeight="1" x14ac:dyDescent="0.2">
      <c r="A74" s="701">
        <v>25</v>
      </c>
      <c r="B74" s="766" t="str">
        <f>'12'!B74</f>
        <v>Klinik Mata Royal Edc Mojosari</v>
      </c>
      <c r="C74" s="565">
        <v>0</v>
      </c>
      <c r="D74" s="593">
        <v>0</v>
      </c>
      <c r="E74" s="566">
        <v>0</v>
      </c>
      <c r="F74" s="593">
        <v>0</v>
      </c>
      <c r="G74" s="565">
        <v>0</v>
      </c>
      <c r="H74" s="584">
        <v>0</v>
      </c>
      <c r="I74" s="565">
        <v>0</v>
      </c>
      <c r="J74" s="593">
        <v>0</v>
      </c>
      <c r="K74" s="566">
        <v>0</v>
      </c>
      <c r="L74" s="388"/>
      <c r="M74" s="388"/>
      <c r="N74" s="388"/>
      <c r="O74" s="388"/>
      <c r="P74" s="388"/>
      <c r="Q74" s="388"/>
      <c r="R74" s="388"/>
      <c r="S74" s="388"/>
      <c r="T74" s="388"/>
      <c r="U74" s="388"/>
      <c r="V74" s="388"/>
      <c r="W74" s="388"/>
      <c r="X74" s="388"/>
      <c r="Y74" s="388"/>
      <c r="Z74" s="388"/>
    </row>
    <row r="75" spans="1:26" s="539" customFormat="1" ht="15" customHeight="1" x14ac:dyDescent="0.2">
      <c r="A75" s="701">
        <v>26</v>
      </c>
      <c r="B75" s="766" t="str">
        <f>'12'!B75</f>
        <v>Klinik Kencana Asri Medika</v>
      </c>
      <c r="C75" s="565">
        <v>0</v>
      </c>
      <c r="D75" s="593">
        <v>0</v>
      </c>
      <c r="E75" s="566">
        <v>0</v>
      </c>
      <c r="F75" s="593">
        <v>0</v>
      </c>
      <c r="G75" s="565">
        <v>0</v>
      </c>
      <c r="H75" s="584">
        <v>0</v>
      </c>
      <c r="I75" s="565">
        <v>0</v>
      </c>
      <c r="J75" s="593">
        <v>0</v>
      </c>
      <c r="K75" s="566">
        <v>0</v>
      </c>
      <c r="L75" s="388"/>
      <c r="M75" s="388"/>
      <c r="N75" s="388"/>
      <c r="O75" s="388"/>
      <c r="P75" s="388"/>
      <c r="Q75" s="388"/>
      <c r="R75" s="388"/>
      <c r="S75" s="388"/>
      <c r="T75" s="388"/>
      <c r="U75" s="388"/>
      <c r="V75" s="388"/>
      <c r="W75" s="388"/>
      <c r="X75" s="388"/>
      <c r="Y75" s="388"/>
      <c r="Z75" s="388"/>
    </row>
    <row r="76" spans="1:26" s="539" customFormat="1" ht="15" customHeight="1" x14ac:dyDescent="0.2">
      <c r="A76" s="701">
        <v>27</v>
      </c>
      <c r="B76" s="766" t="str">
        <f>'12'!B76</f>
        <v>Klinik Puri Medika</v>
      </c>
      <c r="C76" s="565">
        <v>0</v>
      </c>
      <c r="D76" s="593">
        <v>0</v>
      </c>
      <c r="E76" s="566">
        <v>0</v>
      </c>
      <c r="F76" s="593">
        <v>0</v>
      </c>
      <c r="G76" s="565">
        <v>0</v>
      </c>
      <c r="H76" s="584">
        <v>0</v>
      </c>
      <c r="I76" s="565">
        <v>0</v>
      </c>
      <c r="J76" s="593">
        <v>0</v>
      </c>
      <c r="K76" s="566">
        <v>0</v>
      </c>
      <c r="L76" s="388"/>
      <c r="M76" s="388"/>
      <c r="N76" s="388"/>
      <c r="O76" s="388"/>
      <c r="P76" s="388"/>
      <c r="Q76" s="388"/>
      <c r="R76" s="388"/>
      <c r="S76" s="388"/>
      <c r="T76" s="388"/>
      <c r="U76" s="388"/>
      <c r="V76" s="388"/>
      <c r="W76" s="388"/>
      <c r="X76" s="388"/>
      <c r="Y76" s="388"/>
      <c r="Z76" s="388"/>
    </row>
    <row r="77" spans="1:26" s="539" customFormat="1" ht="15" customHeight="1" x14ac:dyDescent="0.2">
      <c r="A77" s="701">
        <v>28</v>
      </c>
      <c r="B77" s="766" t="str">
        <f>'12'!B77</f>
        <v>Klinik Dr. Djalu</v>
      </c>
      <c r="C77" s="565">
        <v>0</v>
      </c>
      <c r="D77" s="593">
        <v>0</v>
      </c>
      <c r="E77" s="566">
        <v>0</v>
      </c>
      <c r="F77" s="593">
        <v>0</v>
      </c>
      <c r="G77" s="565">
        <v>0</v>
      </c>
      <c r="H77" s="584">
        <v>0</v>
      </c>
      <c r="I77" s="565">
        <v>0</v>
      </c>
      <c r="J77" s="593">
        <v>0</v>
      </c>
      <c r="K77" s="566">
        <v>0</v>
      </c>
      <c r="L77" s="388"/>
      <c r="M77" s="388"/>
      <c r="N77" s="388"/>
      <c r="O77" s="388"/>
      <c r="P77" s="388"/>
      <c r="Q77" s="388"/>
      <c r="R77" s="388"/>
      <c r="S77" s="388"/>
      <c r="T77" s="388"/>
      <c r="U77" s="388"/>
      <c r="V77" s="388"/>
      <c r="W77" s="388"/>
      <c r="X77" s="388"/>
      <c r="Y77" s="388"/>
      <c r="Z77" s="388"/>
    </row>
    <row r="78" spans="1:26" s="539" customFormat="1" ht="15" customHeight="1" x14ac:dyDescent="0.2">
      <c r="A78" s="701">
        <v>29</v>
      </c>
      <c r="B78" s="766" t="str">
        <f>'12'!B78</f>
        <v>Klinik Laboratorium Klinik Ultra</v>
      </c>
      <c r="C78" s="565">
        <v>0</v>
      </c>
      <c r="D78" s="593">
        <v>0</v>
      </c>
      <c r="E78" s="566">
        <v>0</v>
      </c>
      <c r="F78" s="593">
        <v>0</v>
      </c>
      <c r="G78" s="565">
        <v>0</v>
      </c>
      <c r="H78" s="584">
        <v>0</v>
      </c>
      <c r="I78" s="565">
        <v>0</v>
      </c>
      <c r="J78" s="593">
        <v>0</v>
      </c>
      <c r="K78" s="566">
        <v>0</v>
      </c>
      <c r="L78" s="388"/>
      <c r="M78" s="388"/>
      <c r="N78" s="388"/>
      <c r="O78" s="388"/>
      <c r="P78" s="388"/>
      <c r="Q78" s="388"/>
      <c r="R78" s="388"/>
      <c r="S78" s="388"/>
      <c r="T78" s="388"/>
      <c r="U78" s="388"/>
      <c r="V78" s="388"/>
      <c r="W78" s="388"/>
      <c r="X78" s="388"/>
      <c r="Y78" s="388"/>
      <c r="Z78" s="388"/>
    </row>
    <row r="79" spans="1:26" s="539" customFormat="1" ht="15" customHeight="1" x14ac:dyDescent="0.2">
      <c r="A79" s="701">
        <v>30</v>
      </c>
      <c r="B79" s="766" t="str">
        <f>'12'!B79</f>
        <v>Klinik Dr.Anita</v>
      </c>
      <c r="C79" s="565">
        <v>0</v>
      </c>
      <c r="D79" s="593">
        <v>0</v>
      </c>
      <c r="E79" s="566">
        <v>0</v>
      </c>
      <c r="F79" s="593">
        <v>0</v>
      </c>
      <c r="G79" s="565">
        <v>0</v>
      </c>
      <c r="H79" s="584">
        <v>0</v>
      </c>
      <c r="I79" s="565">
        <v>0</v>
      </c>
      <c r="J79" s="593">
        <v>0</v>
      </c>
      <c r="K79" s="566">
        <v>0</v>
      </c>
      <c r="L79" s="388"/>
      <c r="M79" s="388"/>
      <c r="N79" s="388"/>
      <c r="O79" s="388"/>
      <c r="P79" s="388"/>
      <c r="Q79" s="388"/>
      <c r="R79" s="388"/>
      <c r="S79" s="388"/>
      <c r="T79" s="388"/>
      <c r="U79" s="388"/>
      <c r="V79" s="388"/>
      <c r="W79" s="388"/>
      <c r="X79" s="388"/>
      <c r="Y79" s="388"/>
      <c r="Z79" s="388"/>
    </row>
    <row r="80" spans="1:26" s="539" customFormat="1" ht="15" customHeight="1" x14ac:dyDescent="0.2">
      <c r="A80" s="701">
        <v>31</v>
      </c>
      <c r="B80" s="766" t="str">
        <f>'12'!B80</f>
        <v>Klinik Post Medika</v>
      </c>
      <c r="C80" s="565">
        <v>0</v>
      </c>
      <c r="D80" s="593">
        <v>0</v>
      </c>
      <c r="E80" s="566">
        <v>0</v>
      </c>
      <c r="F80" s="593">
        <v>0</v>
      </c>
      <c r="G80" s="565">
        <v>0</v>
      </c>
      <c r="H80" s="584">
        <v>0</v>
      </c>
      <c r="I80" s="565">
        <v>0</v>
      </c>
      <c r="J80" s="593">
        <v>0</v>
      </c>
      <c r="K80" s="566">
        <v>0</v>
      </c>
      <c r="L80" s="388"/>
      <c r="M80" s="388"/>
      <c r="N80" s="388"/>
      <c r="O80" s="388"/>
      <c r="P80" s="388"/>
      <c r="Q80" s="388"/>
      <c r="R80" s="388"/>
      <c r="S80" s="388"/>
      <c r="T80" s="388"/>
      <c r="U80" s="388"/>
      <c r="V80" s="388"/>
      <c r="W80" s="388"/>
      <c r="X80" s="388"/>
      <c r="Y80" s="388"/>
      <c r="Z80" s="388"/>
    </row>
    <row r="81" spans="1:26" s="539" customFormat="1" ht="15" customHeight="1" x14ac:dyDescent="0.2">
      <c r="A81" s="701">
        <v>32</v>
      </c>
      <c r="B81" s="766" t="str">
        <f>'12'!B81</f>
        <v>Klinik Madinah</v>
      </c>
      <c r="C81" s="565">
        <v>0</v>
      </c>
      <c r="D81" s="593">
        <v>0</v>
      </c>
      <c r="E81" s="566">
        <v>0</v>
      </c>
      <c r="F81" s="593">
        <v>0</v>
      </c>
      <c r="G81" s="565">
        <v>0</v>
      </c>
      <c r="H81" s="584">
        <v>0</v>
      </c>
      <c r="I81" s="565">
        <v>0</v>
      </c>
      <c r="J81" s="593">
        <v>1</v>
      </c>
      <c r="K81" s="566">
        <v>1</v>
      </c>
      <c r="L81" s="388"/>
      <c r="M81" s="388"/>
      <c r="N81" s="388"/>
      <c r="O81" s="388"/>
      <c r="P81" s="388"/>
      <c r="Q81" s="388"/>
      <c r="R81" s="388"/>
      <c r="S81" s="388"/>
      <c r="T81" s="388"/>
      <c r="U81" s="388"/>
      <c r="V81" s="388"/>
      <c r="W81" s="388"/>
      <c r="X81" s="388"/>
      <c r="Y81" s="388"/>
      <c r="Z81" s="388"/>
    </row>
    <row r="82" spans="1:26" s="539" customFormat="1" ht="15" customHeight="1" x14ac:dyDescent="0.2">
      <c r="A82" s="701">
        <v>33</v>
      </c>
      <c r="B82" s="766" t="str">
        <f>'12'!B82</f>
        <v>Klinik Sehat Husada</v>
      </c>
      <c r="C82" s="565">
        <v>0</v>
      </c>
      <c r="D82" s="593">
        <v>0</v>
      </c>
      <c r="E82" s="566">
        <v>0</v>
      </c>
      <c r="F82" s="593">
        <v>0</v>
      </c>
      <c r="G82" s="565">
        <v>0</v>
      </c>
      <c r="H82" s="584">
        <v>0</v>
      </c>
      <c r="I82" s="565">
        <v>0</v>
      </c>
      <c r="J82" s="593">
        <v>0</v>
      </c>
      <c r="K82" s="566">
        <v>0</v>
      </c>
      <c r="L82" s="388"/>
      <c r="M82" s="388"/>
      <c r="N82" s="388"/>
      <c r="O82" s="388"/>
      <c r="P82" s="388"/>
      <c r="Q82" s="388"/>
      <c r="R82" s="388"/>
      <c r="S82" s="388"/>
      <c r="T82" s="388"/>
      <c r="U82" s="388"/>
      <c r="V82" s="388"/>
      <c r="W82" s="388"/>
      <c r="X82" s="388"/>
      <c r="Y82" s="388"/>
      <c r="Z82" s="388"/>
    </row>
    <row r="83" spans="1:26" s="539" customFormat="1" ht="15" customHeight="1" x14ac:dyDescent="0.2">
      <c r="A83" s="701">
        <v>34</v>
      </c>
      <c r="B83" s="766" t="str">
        <f>'12'!B83</f>
        <v>Klinik Bina Sehat</v>
      </c>
      <c r="C83" s="565">
        <v>0</v>
      </c>
      <c r="D83" s="593">
        <v>0</v>
      </c>
      <c r="E83" s="566">
        <v>0</v>
      </c>
      <c r="F83" s="593">
        <v>0</v>
      </c>
      <c r="G83" s="565">
        <v>0</v>
      </c>
      <c r="H83" s="584">
        <v>0</v>
      </c>
      <c r="I83" s="565">
        <v>0</v>
      </c>
      <c r="J83" s="593">
        <v>0</v>
      </c>
      <c r="K83" s="566">
        <v>0</v>
      </c>
      <c r="L83" s="388"/>
      <c r="M83" s="388"/>
      <c r="N83" s="388"/>
      <c r="O83" s="388"/>
      <c r="P83" s="388"/>
      <c r="Q83" s="388"/>
      <c r="R83" s="388"/>
      <c r="S83" s="388"/>
      <c r="T83" s="388"/>
      <c r="U83" s="388"/>
      <c r="V83" s="388"/>
      <c r="W83" s="388"/>
      <c r="X83" s="388"/>
      <c r="Y83" s="388"/>
      <c r="Z83" s="388"/>
    </row>
    <row r="84" spans="1:26" s="539" customFormat="1" ht="15" customHeight="1" x14ac:dyDescent="0.2">
      <c r="A84" s="701">
        <v>35</v>
      </c>
      <c r="B84" s="766" t="str">
        <f>'12'!B84</f>
        <v>Klinik Kemlagi Medika</v>
      </c>
      <c r="C84" s="565">
        <v>0</v>
      </c>
      <c r="D84" s="593">
        <v>0</v>
      </c>
      <c r="E84" s="566">
        <v>0</v>
      </c>
      <c r="F84" s="593">
        <v>0</v>
      </c>
      <c r="G84" s="565">
        <v>0</v>
      </c>
      <c r="H84" s="584">
        <v>0</v>
      </c>
      <c r="I84" s="565">
        <v>0</v>
      </c>
      <c r="J84" s="593">
        <v>2</v>
      </c>
      <c r="K84" s="566">
        <v>2</v>
      </c>
      <c r="L84" s="388"/>
      <c r="M84" s="388"/>
      <c r="N84" s="388"/>
      <c r="O84" s="388"/>
      <c r="P84" s="388"/>
      <c r="Q84" s="388"/>
      <c r="R84" s="388"/>
      <c r="S84" s="388"/>
      <c r="T84" s="388"/>
      <c r="U84" s="388"/>
      <c r="V84" s="388"/>
      <c r="W84" s="388"/>
      <c r="X84" s="388"/>
      <c r="Y84" s="388"/>
      <c r="Z84" s="388"/>
    </row>
    <row r="85" spans="1:26" s="539" customFormat="1" ht="15" customHeight="1" x14ac:dyDescent="0.2">
      <c r="A85" s="701">
        <v>36</v>
      </c>
      <c r="B85" s="766" t="str">
        <f>'12'!B85</f>
        <v>Klinik Industri Medika 2</v>
      </c>
      <c r="C85" s="565">
        <v>0</v>
      </c>
      <c r="D85" s="593">
        <v>0</v>
      </c>
      <c r="E85" s="566">
        <v>0</v>
      </c>
      <c r="F85" s="593">
        <v>0</v>
      </c>
      <c r="G85" s="565">
        <v>0</v>
      </c>
      <c r="H85" s="584">
        <v>0</v>
      </c>
      <c r="I85" s="565">
        <v>0</v>
      </c>
      <c r="J85" s="593">
        <v>0</v>
      </c>
      <c r="K85" s="566">
        <v>0</v>
      </c>
      <c r="L85" s="388"/>
      <c r="M85" s="388"/>
      <c r="N85" s="388"/>
      <c r="O85" s="388"/>
      <c r="P85" s="388"/>
      <c r="Q85" s="388"/>
      <c r="R85" s="388"/>
      <c r="S85" s="388"/>
      <c r="T85" s="388"/>
      <c r="U85" s="388"/>
      <c r="V85" s="388"/>
      <c r="W85" s="388"/>
      <c r="X85" s="388"/>
      <c r="Y85" s="388"/>
      <c r="Z85" s="388"/>
    </row>
    <row r="86" spans="1:26" s="539" customFormat="1" ht="15" customHeight="1" x14ac:dyDescent="0.2">
      <c r="A86" s="701">
        <v>37</v>
      </c>
      <c r="B86" s="766" t="str">
        <f>'12'!B86</f>
        <v>Klinik Babussalam</v>
      </c>
      <c r="C86" s="565">
        <v>0</v>
      </c>
      <c r="D86" s="593">
        <v>0</v>
      </c>
      <c r="E86" s="566">
        <v>0</v>
      </c>
      <c r="F86" s="593">
        <v>0</v>
      </c>
      <c r="G86" s="565">
        <v>0</v>
      </c>
      <c r="H86" s="584">
        <v>0</v>
      </c>
      <c r="I86" s="565">
        <v>0</v>
      </c>
      <c r="J86" s="593">
        <v>0</v>
      </c>
      <c r="K86" s="566">
        <v>0</v>
      </c>
      <c r="L86" s="388"/>
      <c r="M86" s="388"/>
      <c r="N86" s="388"/>
      <c r="O86" s="388"/>
      <c r="P86" s="388"/>
      <c r="Q86" s="388"/>
      <c r="R86" s="388"/>
      <c r="S86" s="388"/>
      <c r="T86" s="388"/>
      <c r="U86" s="388"/>
      <c r="V86" s="388"/>
      <c r="W86" s="388"/>
      <c r="X86" s="388"/>
      <c r="Y86" s="388"/>
      <c r="Z86" s="388"/>
    </row>
    <row r="87" spans="1:26" s="539" customFormat="1" ht="15" customHeight="1" x14ac:dyDescent="0.2">
      <c r="A87" s="701">
        <v>38</v>
      </c>
      <c r="B87" s="766" t="str">
        <f>'12'!B87</f>
        <v>Klinik Pratama Kimia Farma</v>
      </c>
      <c r="C87" s="565">
        <v>0</v>
      </c>
      <c r="D87" s="593">
        <v>0</v>
      </c>
      <c r="E87" s="566">
        <v>0</v>
      </c>
      <c r="F87" s="593">
        <v>0</v>
      </c>
      <c r="G87" s="565">
        <v>0</v>
      </c>
      <c r="H87" s="584">
        <v>0</v>
      </c>
      <c r="I87" s="565">
        <v>0</v>
      </c>
      <c r="J87" s="593">
        <v>0</v>
      </c>
      <c r="K87" s="566">
        <v>0</v>
      </c>
      <c r="L87" s="388"/>
      <c r="M87" s="388"/>
      <c r="N87" s="388"/>
      <c r="O87" s="388"/>
      <c r="P87" s="388"/>
      <c r="Q87" s="388"/>
      <c r="R87" s="388"/>
      <c r="S87" s="388"/>
      <c r="T87" s="388"/>
      <c r="U87" s="388"/>
      <c r="V87" s="388"/>
      <c r="W87" s="388"/>
      <c r="X87" s="388"/>
      <c r="Y87" s="388"/>
      <c r="Z87" s="388"/>
    </row>
    <row r="88" spans="1:26" s="539" customFormat="1" ht="15" customHeight="1" x14ac:dyDescent="0.2">
      <c r="A88" s="701">
        <v>39</v>
      </c>
      <c r="B88" s="766" t="str">
        <f>'12'!B88</f>
        <v>Klinik Aulia Husada</v>
      </c>
      <c r="C88" s="565">
        <v>0</v>
      </c>
      <c r="D88" s="593">
        <v>0</v>
      </c>
      <c r="E88" s="566">
        <v>0</v>
      </c>
      <c r="F88" s="593">
        <v>0</v>
      </c>
      <c r="G88" s="565">
        <v>0</v>
      </c>
      <c r="H88" s="584">
        <v>0</v>
      </c>
      <c r="I88" s="565">
        <v>0</v>
      </c>
      <c r="J88" s="593">
        <v>0</v>
      </c>
      <c r="K88" s="566">
        <v>0</v>
      </c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88"/>
      <c r="W88" s="388"/>
      <c r="X88" s="388"/>
      <c r="Y88" s="388"/>
      <c r="Z88" s="388"/>
    </row>
    <row r="89" spans="1:26" s="539" customFormat="1" ht="15" customHeight="1" x14ac:dyDescent="0.2">
      <c r="A89" s="701">
        <v>40</v>
      </c>
      <c r="B89" s="766" t="str">
        <f>'12'!B89</f>
        <v>Klinik Mitra 106 Ngoro</v>
      </c>
      <c r="C89" s="565">
        <v>0</v>
      </c>
      <c r="D89" s="593">
        <v>0</v>
      </c>
      <c r="E89" s="566">
        <v>0</v>
      </c>
      <c r="F89" s="593">
        <v>0</v>
      </c>
      <c r="G89" s="565">
        <v>0</v>
      </c>
      <c r="H89" s="584">
        <v>0</v>
      </c>
      <c r="I89" s="565">
        <v>0</v>
      </c>
      <c r="J89" s="593">
        <v>0</v>
      </c>
      <c r="K89" s="566">
        <v>0</v>
      </c>
      <c r="L89" s="388"/>
      <c r="M89" s="388"/>
      <c r="N89" s="388"/>
      <c r="O89" s="388"/>
      <c r="P89" s="388"/>
      <c r="Q89" s="388"/>
      <c r="R89" s="388"/>
      <c r="S89" s="388"/>
      <c r="T89" s="388"/>
      <c r="U89" s="388"/>
      <c r="V89" s="388"/>
      <c r="W89" s="388"/>
      <c r="X89" s="388"/>
      <c r="Y89" s="388"/>
      <c r="Z89" s="388"/>
    </row>
    <row r="90" spans="1:26" s="539" customFormat="1" ht="15" customHeight="1" x14ac:dyDescent="0.2">
      <c r="A90" s="701">
        <v>41</v>
      </c>
      <c r="B90" s="766" t="str">
        <f>'12'!B90</f>
        <v>Klinik Utama Ananda</v>
      </c>
      <c r="C90" s="565">
        <v>0</v>
      </c>
      <c r="D90" s="593">
        <v>0</v>
      </c>
      <c r="E90" s="566">
        <v>0</v>
      </c>
      <c r="F90" s="593">
        <v>0</v>
      </c>
      <c r="G90" s="565">
        <v>0</v>
      </c>
      <c r="H90" s="584">
        <v>0</v>
      </c>
      <c r="I90" s="565">
        <v>0</v>
      </c>
      <c r="J90" s="593">
        <v>1</v>
      </c>
      <c r="K90" s="566">
        <v>1</v>
      </c>
      <c r="L90" s="388"/>
      <c r="M90" s="388"/>
      <c r="N90" s="388"/>
      <c r="O90" s="388"/>
      <c r="P90" s="388"/>
      <c r="Q90" s="388"/>
      <c r="R90" s="388"/>
      <c r="S90" s="388"/>
      <c r="T90" s="388"/>
      <c r="U90" s="388"/>
      <c r="V90" s="388"/>
      <c r="W90" s="388"/>
      <c r="X90" s="388"/>
      <c r="Y90" s="388"/>
      <c r="Z90" s="388"/>
    </row>
    <row r="91" spans="1:26" s="539" customFormat="1" ht="15" customHeight="1" x14ac:dyDescent="0.2">
      <c r="A91" s="701">
        <v>42</v>
      </c>
      <c r="B91" s="766" t="str">
        <f>'12'!B91</f>
        <v>Klinik Post Beauty Mojosari</v>
      </c>
      <c r="C91" s="565">
        <v>0</v>
      </c>
      <c r="D91" s="593">
        <v>0</v>
      </c>
      <c r="E91" s="566">
        <v>0</v>
      </c>
      <c r="F91" s="593">
        <v>0</v>
      </c>
      <c r="G91" s="565">
        <v>0</v>
      </c>
      <c r="H91" s="584">
        <v>0</v>
      </c>
      <c r="I91" s="565">
        <v>0</v>
      </c>
      <c r="J91" s="593">
        <v>0</v>
      </c>
      <c r="K91" s="566">
        <v>0</v>
      </c>
      <c r="L91" s="388"/>
      <c r="M91" s="388"/>
      <c r="N91" s="388"/>
      <c r="O91" s="388"/>
      <c r="P91" s="388"/>
      <c r="Q91" s="388"/>
      <c r="R91" s="388"/>
      <c r="S91" s="388"/>
      <c r="T91" s="388"/>
      <c r="U91" s="388"/>
      <c r="V91" s="388"/>
      <c r="W91" s="388"/>
      <c r="X91" s="388"/>
      <c r="Y91" s="388"/>
      <c r="Z91" s="388"/>
    </row>
    <row r="92" spans="1:26" s="539" customFormat="1" ht="15" customHeight="1" x14ac:dyDescent="0.2">
      <c r="A92" s="701">
        <v>43</v>
      </c>
      <c r="B92" s="766" t="str">
        <f>'12'!B92</f>
        <v>Klinik Nukta Tsaqilah</v>
      </c>
      <c r="C92" s="565">
        <v>0</v>
      </c>
      <c r="D92" s="593">
        <v>0</v>
      </c>
      <c r="E92" s="566">
        <v>0</v>
      </c>
      <c r="F92" s="593">
        <v>0</v>
      </c>
      <c r="G92" s="565">
        <v>0</v>
      </c>
      <c r="H92" s="584">
        <v>0</v>
      </c>
      <c r="I92" s="565">
        <v>0</v>
      </c>
      <c r="J92" s="593">
        <v>0</v>
      </c>
      <c r="K92" s="566">
        <v>0</v>
      </c>
      <c r="L92" s="388"/>
      <c r="M92" s="388"/>
      <c r="N92" s="388"/>
      <c r="O92" s="388"/>
      <c r="P92" s="388"/>
      <c r="Q92" s="388"/>
      <c r="R92" s="388"/>
      <c r="S92" s="388"/>
      <c r="T92" s="388"/>
      <c r="U92" s="388"/>
      <c r="V92" s="388"/>
      <c r="W92" s="388"/>
      <c r="X92" s="388"/>
      <c r="Y92" s="388"/>
      <c r="Z92" s="388"/>
    </row>
    <row r="93" spans="1:26" s="539" customFormat="1" ht="15" customHeight="1" x14ac:dyDescent="0.2">
      <c r="A93" s="701">
        <v>44</v>
      </c>
      <c r="B93" s="766" t="str">
        <f>'12'!B93</f>
        <v>Klinik Cita Mulia</v>
      </c>
      <c r="C93" s="565">
        <v>0</v>
      </c>
      <c r="D93" s="593">
        <v>0</v>
      </c>
      <c r="E93" s="566">
        <v>0</v>
      </c>
      <c r="F93" s="593">
        <v>0</v>
      </c>
      <c r="G93" s="565">
        <v>0</v>
      </c>
      <c r="H93" s="584">
        <v>0</v>
      </c>
      <c r="I93" s="565">
        <v>0</v>
      </c>
      <c r="J93" s="593">
        <v>0</v>
      </c>
      <c r="K93" s="566">
        <v>0</v>
      </c>
      <c r="L93" s="388"/>
      <c r="M93" s="388"/>
      <c r="N93" s="388"/>
      <c r="O93" s="388"/>
      <c r="P93" s="388"/>
      <c r="Q93" s="388"/>
      <c r="R93" s="388"/>
      <c r="S93" s="388"/>
      <c r="T93" s="388"/>
      <c r="U93" s="388"/>
      <c r="V93" s="388"/>
      <c r="W93" s="388"/>
      <c r="X93" s="388"/>
      <c r="Y93" s="388"/>
      <c r="Z93" s="388"/>
    </row>
    <row r="94" spans="1:26" s="539" customFormat="1" ht="15" customHeight="1" x14ac:dyDescent="0.2">
      <c r="A94" s="701">
        <v>45</v>
      </c>
      <c r="B94" s="766" t="str">
        <f>'12'!B94</f>
        <v>Laboratorium Klinik Wijaya Kusuma</v>
      </c>
      <c r="C94" s="565">
        <v>0</v>
      </c>
      <c r="D94" s="593">
        <v>0</v>
      </c>
      <c r="E94" s="566">
        <v>0</v>
      </c>
      <c r="F94" s="593">
        <v>0</v>
      </c>
      <c r="G94" s="565">
        <v>0</v>
      </c>
      <c r="H94" s="584">
        <v>0</v>
      </c>
      <c r="I94" s="565">
        <v>0</v>
      </c>
      <c r="J94" s="593">
        <v>0</v>
      </c>
      <c r="K94" s="566">
        <v>0</v>
      </c>
      <c r="L94" s="388"/>
      <c r="M94" s="388"/>
      <c r="N94" s="388"/>
      <c r="O94" s="388"/>
      <c r="P94" s="388"/>
      <c r="Q94" s="388"/>
      <c r="R94" s="388"/>
      <c r="S94" s="388"/>
      <c r="T94" s="388"/>
      <c r="U94" s="388"/>
      <c r="V94" s="388"/>
      <c r="W94" s="388"/>
      <c r="X94" s="388"/>
      <c r="Y94" s="388"/>
      <c r="Z94" s="388"/>
    </row>
    <row r="95" spans="1:26" s="539" customFormat="1" ht="15" customHeight="1" x14ac:dyDescent="0.2">
      <c r="A95" s="701">
        <v>46</v>
      </c>
      <c r="B95" s="766" t="str">
        <f>'12'!B95</f>
        <v>Laboratorium Klinik Medis Gajah Mada</v>
      </c>
      <c r="C95" s="565">
        <v>0</v>
      </c>
      <c r="D95" s="593">
        <v>0</v>
      </c>
      <c r="E95" s="566">
        <v>0</v>
      </c>
      <c r="F95" s="593">
        <v>0</v>
      </c>
      <c r="G95" s="565">
        <v>0</v>
      </c>
      <c r="H95" s="584">
        <v>0</v>
      </c>
      <c r="I95" s="565">
        <v>0</v>
      </c>
      <c r="J95" s="593">
        <v>0</v>
      </c>
      <c r="K95" s="566">
        <v>0</v>
      </c>
      <c r="L95" s="388"/>
      <c r="M95" s="388"/>
      <c r="N95" s="388"/>
      <c r="O95" s="388"/>
      <c r="P95" s="388"/>
      <c r="Q95" s="388"/>
      <c r="R95" s="388"/>
      <c r="S95" s="388"/>
      <c r="T95" s="388"/>
      <c r="U95" s="388"/>
      <c r="V95" s="388"/>
      <c r="W95" s="388"/>
      <c r="X95" s="388"/>
      <c r="Y95" s="388"/>
      <c r="Z95" s="388"/>
    </row>
    <row r="96" spans="1:26" s="539" customFormat="1" ht="15" customHeight="1" x14ac:dyDescent="0.2">
      <c r="A96" s="701">
        <v>47</v>
      </c>
      <c r="B96" s="766" t="str">
        <f>'12'!B96</f>
        <v>Klinik Alfa</v>
      </c>
      <c r="C96" s="565">
        <v>0</v>
      </c>
      <c r="D96" s="593">
        <v>0</v>
      </c>
      <c r="E96" s="566">
        <v>0</v>
      </c>
      <c r="F96" s="593">
        <v>0</v>
      </c>
      <c r="G96" s="565">
        <v>0</v>
      </c>
      <c r="H96" s="584">
        <v>0</v>
      </c>
      <c r="I96" s="565">
        <v>0</v>
      </c>
      <c r="J96" s="593">
        <v>0</v>
      </c>
      <c r="K96" s="566">
        <v>0</v>
      </c>
      <c r="L96" s="388"/>
      <c r="M96" s="388"/>
      <c r="N96" s="388"/>
      <c r="O96" s="388"/>
      <c r="P96" s="388"/>
      <c r="Q96" s="388"/>
      <c r="R96" s="388"/>
      <c r="S96" s="388"/>
      <c r="T96" s="388"/>
      <c r="U96" s="388"/>
      <c r="V96" s="388"/>
      <c r="W96" s="388"/>
      <c r="X96" s="388"/>
      <c r="Y96" s="388"/>
      <c r="Z96" s="388"/>
    </row>
    <row r="97" spans="1:26" s="539" customFormat="1" ht="15" customHeight="1" x14ac:dyDescent="0.2">
      <c r="A97" s="791" t="s">
        <v>1172</v>
      </c>
      <c r="B97" s="792"/>
      <c r="C97" s="793">
        <f>SUM(C50:C96)</f>
        <v>0</v>
      </c>
      <c r="D97" s="793">
        <f t="shared" ref="D97:K97" si="2">SUM(D50:D96)</f>
        <v>0</v>
      </c>
      <c r="E97" s="793">
        <f t="shared" si="2"/>
        <v>0</v>
      </c>
      <c r="F97" s="793">
        <f t="shared" si="2"/>
        <v>0</v>
      </c>
      <c r="G97" s="793">
        <f t="shared" si="2"/>
        <v>0</v>
      </c>
      <c r="H97" s="793">
        <f t="shared" si="2"/>
        <v>0</v>
      </c>
      <c r="I97" s="793">
        <f t="shared" si="2"/>
        <v>0</v>
      </c>
      <c r="J97" s="793">
        <f t="shared" si="2"/>
        <v>4</v>
      </c>
      <c r="K97" s="794">
        <f t="shared" si="2"/>
        <v>4</v>
      </c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8"/>
      <c r="W97" s="388"/>
      <c r="X97" s="388"/>
      <c r="Y97" s="388"/>
      <c r="Z97" s="388"/>
    </row>
    <row r="98" spans="1:26" s="539" customFormat="1" ht="15" customHeight="1" x14ac:dyDescent="0.2">
      <c r="A98" s="701">
        <v>1</v>
      </c>
      <c r="B98" s="766" t="s">
        <v>1201</v>
      </c>
      <c r="C98" s="555">
        <v>0</v>
      </c>
      <c r="D98" s="593">
        <v>0</v>
      </c>
      <c r="E98" s="566">
        <v>0</v>
      </c>
      <c r="F98" s="593">
        <v>0</v>
      </c>
      <c r="G98" s="555">
        <v>0</v>
      </c>
      <c r="H98" s="594">
        <v>0</v>
      </c>
      <c r="I98" s="565">
        <v>0</v>
      </c>
      <c r="J98" s="572">
        <v>0</v>
      </c>
      <c r="K98" s="781">
        <v>0</v>
      </c>
      <c r="L98" s="388"/>
      <c r="M98" s="388"/>
      <c r="N98" s="388"/>
      <c r="O98" s="388"/>
      <c r="P98" s="388"/>
      <c r="Q98" s="388"/>
      <c r="R98" s="388"/>
      <c r="S98" s="388"/>
      <c r="T98" s="388"/>
      <c r="U98" s="388"/>
      <c r="V98" s="388"/>
      <c r="W98" s="388"/>
      <c r="X98" s="388"/>
      <c r="Y98" s="388"/>
      <c r="Z98" s="388"/>
    </row>
    <row r="99" spans="1:26" s="539" customFormat="1" ht="15" customHeight="1" x14ac:dyDescent="0.2">
      <c r="A99" s="701">
        <v>2</v>
      </c>
      <c r="B99" s="766" t="s">
        <v>1202</v>
      </c>
      <c r="C99" s="555">
        <v>0</v>
      </c>
      <c r="D99" s="593">
        <v>0</v>
      </c>
      <c r="E99" s="566">
        <v>0</v>
      </c>
      <c r="F99" s="593">
        <v>0</v>
      </c>
      <c r="G99" s="555">
        <v>0</v>
      </c>
      <c r="H99" s="594">
        <v>0</v>
      </c>
      <c r="I99" s="565">
        <v>0</v>
      </c>
      <c r="J99" s="572">
        <v>0</v>
      </c>
      <c r="K99" s="781">
        <v>0</v>
      </c>
      <c r="L99" s="388"/>
      <c r="M99" s="388"/>
      <c r="N99" s="388"/>
      <c r="O99" s="388"/>
      <c r="P99" s="388"/>
      <c r="Q99" s="388"/>
      <c r="R99" s="388"/>
      <c r="S99" s="388"/>
      <c r="T99" s="388"/>
      <c r="U99" s="388"/>
      <c r="V99" s="388"/>
      <c r="W99" s="388"/>
      <c r="X99" s="388"/>
      <c r="Y99" s="388"/>
      <c r="Z99" s="388"/>
    </row>
    <row r="100" spans="1:26" s="539" customFormat="1" ht="15" customHeight="1" x14ac:dyDescent="0.2">
      <c r="A100" s="701">
        <v>3</v>
      </c>
      <c r="B100" s="766" t="s">
        <v>1203</v>
      </c>
      <c r="C100" s="555">
        <v>0</v>
      </c>
      <c r="D100" s="593">
        <v>0</v>
      </c>
      <c r="E100" s="566">
        <v>0</v>
      </c>
      <c r="F100" s="593">
        <v>0</v>
      </c>
      <c r="G100" s="555">
        <v>0</v>
      </c>
      <c r="H100" s="594">
        <v>0</v>
      </c>
      <c r="I100" s="565">
        <v>0</v>
      </c>
      <c r="J100" s="572">
        <v>0</v>
      </c>
      <c r="K100" s="781">
        <v>0</v>
      </c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</row>
    <row r="101" spans="1:26" s="539" customFormat="1" ht="15" customHeight="1" x14ac:dyDescent="0.2">
      <c r="A101" s="701">
        <v>4</v>
      </c>
      <c r="B101" s="766" t="s">
        <v>1204</v>
      </c>
      <c r="C101" s="555">
        <v>0</v>
      </c>
      <c r="D101" s="593">
        <v>0</v>
      </c>
      <c r="E101" s="566">
        <v>0</v>
      </c>
      <c r="F101" s="593">
        <v>0</v>
      </c>
      <c r="G101" s="555">
        <v>0</v>
      </c>
      <c r="H101" s="594">
        <v>0</v>
      </c>
      <c r="I101" s="565">
        <v>0</v>
      </c>
      <c r="J101" s="572">
        <v>0</v>
      </c>
      <c r="K101" s="781">
        <v>0</v>
      </c>
      <c r="L101" s="388"/>
      <c r="M101" s="388"/>
      <c r="N101" s="388"/>
      <c r="O101" s="388"/>
      <c r="P101" s="388"/>
      <c r="Q101" s="388"/>
      <c r="R101" s="388"/>
      <c r="S101" s="388"/>
      <c r="T101" s="388"/>
      <c r="U101" s="388"/>
      <c r="V101" s="388"/>
      <c r="W101" s="388"/>
      <c r="X101" s="388"/>
      <c r="Y101" s="388"/>
      <c r="Z101" s="388"/>
    </row>
    <row r="102" spans="1:26" s="539" customFormat="1" ht="15" customHeight="1" x14ac:dyDescent="0.2">
      <c r="A102" s="701">
        <v>5</v>
      </c>
      <c r="B102" s="766" t="s">
        <v>1205</v>
      </c>
      <c r="C102" s="555">
        <v>0</v>
      </c>
      <c r="D102" s="593">
        <v>0</v>
      </c>
      <c r="E102" s="566">
        <v>0</v>
      </c>
      <c r="F102" s="593">
        <v>0</v>
      </c>
      <c r="G102" s="555">
        <v>0</v>
      </c>
      <c r="H102" s="594">
        <v>0</v>
      </c>
      <c r="I102" s="565">
        <v>0</v>
      </c>
      <c r="J102" s="572">
        <v>0</v>
      </c>
      <c r="K102" s="781">
        <v>0</v>
      </c>
      <c r="L102" s="388"/>
      <c r="M102" s="388"/>
      <c r="N102" s="388"/>
      <c r="O102" s="388"/>
      <c r="P102" s="388"/>
      <c r="Q102" s="388"/>
      <c r="R102" s="388"/>
      <c r="S102" s="388"/>
      <c r="T102" s="388"/>
      <c r="U102" s="388"/>
      <c r="V102" s="388"/>
      <c r="W102" s="388"/>
      <c r="X102" s="388"/>
      <c r="Y102" s="388"/>
      <c r="Z102" s="388"/>
    </row>
    <row r="103" spans="1:26" s="539" customFormat="1" ht="15" customHeight="1" x14ac:dyDescent="0.2">
      <c r="A103" s="701">
        <v>6</v>
      </c>
      <c r="B103" s="766" t="s">
        <v>1206</v>
      </c>
      <c r="C103" s="555">
        <v>0</v>
      </c>
      <c r="D103" s="593">
        <v>0</v>
      </c>
      <c r="E103" s="566">
        <v>0</v>
      </c>
      <c r="F103" s="593">
        <v>0</v>
      </c>
      <c r="G103" s="555">
        <v>0</v>
      </c>
      <c r="H103" s="594">
        <v>0</v>
      </c>
      <c r="I103" s="565">
        <v>0</v>
      </c>
      <c r="J103" s="572">
        <v>0</v>
      </c>
      <c r="K103" s="781">
        <v>0</v>
      </c>
      <c r="L103" s="388"/>
      <c r="M103" s="388"/>
      <c r="N103" s="388"/>
      <c r="O103" s="388"/>
      <c r="P103" s="388"/>
      <c r="Q103" s="388"/>
      <c r="R103" s="388"/>
      <c r="S103" s="388"/>
      <c r="T103" s="388"/>
      <c r="U103" s="388"/>
      <c r="V103" s="388"/>
      <c r="W103" s="388"/>
      <c r="X103" s="388"/>
      <c r="Y103" s="388"/>
      <c r="Z103" s="388"/>
    </row>
    <row r="104" spans="1:26" s="539" customFormat="1" ht="15" customHeight="1" x14ac:dyDescent="0.2">
      <c r="A104" s="701">
        <v>7</v>
      </c>
      <c r="B104" s="766" t="s">
        <v>1207</v>
      </c>
      <c r="C104" s="555">
        <v>0</v>
      </c>
      <c r="D104" s="593">
        <v>0</v>
      </c>
      <c r="E104" s="566">
        <v>0</v>
      </c>
      <c r="F104" s="593">
        <v>0</v>
      </c>
      <c r="G104" s="555">
        <v>0</v>
      </c>
      <c r="H104" s="594">
        <v>0</v>
      </c>
      <c r="I104" s="565">
        <v>0</v>
      </c>
      <c r="J104" s="572">
        <v>0</v>
      </c>
      <c r="K104" s="781">
        <v>0</v>
      </c>
      <c r="L104" s="388"/>
      <c r="M104" s="388"/>
      <c r="N104" s="388"/>
      <c r="O104" s="388"/>
      <c r="P104" s="388"/>
      <c r="Q104" s="388"/>
      <c r="R104" s="388"/>
      <c r="S104" s="388"/>
      <c r="T104" s="388"/>
      <c r="U104" s="388"/>
      <c r="V104" s="388"/>
      <c r="W104" s="388"/>
      <c r="X104" s="388"/>
      <c r="Y104" s="388"/>
      <c r="Z104" s="388"/>
    </row>
    <row r="105" spans="1:26" s="539" customFormat="1" ht="15" customHeight="1" x14ac:dyDescent="0.2">
      <c r="A105" s="701">
        <v>8</v>
      </c>
      <c r="B105" s="766" t="s">
        <v>1208</v>
      </c>
      <c r="C105" s="555">
        <v>0</v>
      </c>
      <c r="D105" s="593">
        <v>0</v>
      </c>
      <c r="E105" s="566">
        <v>0</v>
      </c>
      <c r="F105" s="593">
        <v>0</v>
      </c>
      <c r="G105" s="555">
        <v>0</v>
      </c>
      <c r="H105" s="594">
        <v>0</v>
      </c>
      <c r="I105" s="565">
        <v>0</v>
      </c>
      <c r="J105" s="572">
        <v>0</v>
      </c>
      <c r="K105" s="781">
        <v>0</v>
      </c>
      <c r="L105" s="388"/>
      <c r="M105" s="388"/>
      <c r="N105" s="388"/>
      <c r="O105" s="388"/>
      <c r="P105" s="388"/>
      <c r="Q105" s="388"/>
      <c r="R105" s="388"/>
      <c r="S105" s="388"/>
      <c r="T105" s="388"/>
      <c r="U105" s="388"/>
      <c r="V105" s="388"/>
      <c r="W105" s="388"/>
      <c r="X105" s="388"/>
      <c r="Y105" s="388"/>
      <c r="Z105" s="388"/>
    </row>
    <row r="106" spans="1:26" s="539" customFormat="1" ht="15" customHeight="1" x14ac:dyDescent="0.2">
      <c r="A106" s="701">
        <v>9</v>
      </c>
      <c r="B106" s="766" t="s">
        <v>1209</v>
      </c>
      <c r="C106" s="555">
        <v>0</v>
      </c>
      <c r="D106" s="593">
        <v>0</v>
      </c>
      <c r="E106" s="566">
        <v>0</v>
      </c>
      <c r="F106" s="593">
        <v>0</v>
      </c>
      <c r="G106" s="555">
        <v>0</v>
      </c>
      <c r="H106" s="594">
        <v>0</v>
      </c>
      <c r="I106" s="565">
        <v>0</v>
      </c>
      <c r="J106" s="572">
        <v>0</v>
      </c>
      <c r="K106" s="781">
        <v>0</v>
      </c>
      <c r="L106" s="388"/>
      <c r="M106" s="388"/>
      <c r="N106" s="388"/>
      <c r="O106" s="388"/>
      <c r="P106" s="388"/>
      <c r="Q106" s="388"/>
      <c r="R106" s="388"/>
      <c r="S106" s="388"/>
      <c r="T106" s="388"/>
      <c r="U106" s="388"/>
      <c r="V106" s="388"/>
      <c r="W106" s="388"/>
      <c r="X106" s="388"/>
      <c r="Y106" s="388"/>
      <c r="Z106" s="388"/>
    </row>
    <row r="107" spans="1:26" s="539" customFormat="1" ht="15" customHeight="1" x14ac:dyDescent="0.2">
      <c r="A107" s="701">
        <v>10</v>
      </c>
      <c r="B107" s="766" t="s">
        <v>1210</v>
      </c>
      <c r="C107" s="555">
        <v>0</v>
      </c>
      <c r="D107" s="593">
        <v>0</v>
      </c>
      <c r="E107" s="566">
        <v>0</v>
      </c>
      <c r="F107" s="593">
        <v>0</v>
      </c>
      <c r="G107" s="555">
        <v>0</v>
      </c>
      <c r="H107" s="594">
        <v>0</v>
      </c>
      <c r="I107" s="565">
        <v>0</v>
      </c>
      <c r="J107" s="572">
        <v>0</v>
      </c>
      <c r="K107" s="781">
        <v>0</v>
      </c>
      <c r="L107" s="388"/>
      <c r="M107" s="388"/>
      <c r="N107" s="388"/>
      <c r="O107" s="388"/>
      <c r="P107" s="388"/>
      <c r="Q107" s="388"/>
      <c r="R107" s="388"/>
      <c r="S107" s="388"/>
      <c r="T107" s="388"/>
      <c r="U107" s="388"/>
      <c r="V107" s="388"/>
      <c r="W107" s="388"/>
      <c r="X107" s="388"/>
      <c r="Y107" s="388"/>
      <c r="Z107" s="388"/>
    </row>
    <row r="108" spans="1:26" s="539" customFormat="1" ht="15" customHeight="1" x14ac:dyDescent="0.2">
      <c r="A108" s="701">
        <v>11</v>
      </c>
      <c r="B108" s="766" t="s">
        <v>1211</v>
      </c>
      <c r="C108" s="555">
        <v>0</v>
      </c>
      <c r="D108" s="593">
        <v>0</v>
      </c>
      <c r="E108" s="566">
        <v>0</v>
      </c>
      <c r="F108" s="593">
        <v>0</v>
      </c>
      <c r="G108" s="555">
        <v>0</v>
      </c>
      <c r="H108" s="594">
        <v>0</v>
      </c>
      <c r="I108" s="565">
        <v>0</v>
      </c>
      <c r="J108" s="572">
        <v>0</v>
      </c>
      <c r="K108" s="781">
        <v>0</v>
      </c>
      <c r="L108" s="388"/>
      <c r="M108" s="388"/>
      <c r="N108" s="388"/>
      <c r="O108" s="388"/>
      <c r="P108" s="388"/>
      <c r="Q108" s="388"/>
      <c r="R108" s="388"/>
      <c r="S108" s="388"/>
      <c r="T108" s="388"/>
      <c r="U108" s="388"/>
      <c r="V108" s="388"/>
      <c r="W108" s="388"/>
      <c r="X108" s="388"/>
      <c r="Y108" s="388"/>
      <c r="Z108" s="388"/>
    </row>
    <row r="109" spans="1:26" s="539" customFormat="1" ht="15" customHeight="1" x14ac:dyDescent="0.2">
      <c r="A109" s="701">
        <v>12</v>
      </c>
      <c r="B109" s="766" t="s">
        <v>1212</v>
      </c>
      <c r="C109" s="555">
        <v>0</v>
      </c>
      <c r="D109" s="593">
        <v>0</v>
      </c>
      <c r="E109" s="566">
        <v>0</v>
      </c>
      <c r="F109" s="593">
        <v>0</v>
      </c>
      <c r="G109" s="555">
        <v>0</v>
      </c>
      <c r="H109" s="594">
        <v>0</v>
      </c>
      <c r="I109" s="565">
        <v>0</v>
      </c>
      <c r="J109" s="572">
        <v>0</v>
      </c>
      <c r="K109" s="781">
        <v>0</v>
      </c>
      <c r="L109" s="388"/>
      <c r="M109" s="388"/>
      <c r="N109" s="388"/>
      <c r="O109" s="388"/>
      <c r="P109" s="388"/>
      <c r="Q109" s="388"/>
      <c r="R109" s="388"/>
      <c r="S109" s="388"/>
      <c r="T109" s="388"/>
      <c r="U109" s="388"/>
      <c r="V109" s="388"/>
      <c r="W109" s="388"/>
      <c r="X109" s="388"/>
      <c r="Y109" s="388"/>
      <c r="Z109" s="388"/>
    </row>
    <row r="110" spans="1:26" s="539" customFormat="1" ht="15" customHeight="1" x14ac:dyDescent="0.2">
      <c r="A110" s="701">
        <v>13</v>
      </c>
      <c r="B110" s="766" t="s">
        <v>1213</v>
      </c>
      <c r="C110" s="555">
        <v>0</v>
      </c>
      <c r="D110" s="593">
        <v>0</v>
      </c>
      <c r="E110" s="566">
        <v>0</v>
      </c>
      <c r="F110" s="593">
        <v>0</v>
      </c>
      <c r="G110" s="555">
        <v>0</v>
      </c>
      <c r="H110" s="594">
        <v>0</v>
      </c>
      <c r="I110" s="565">
        <v>0</v>
      </c>
      <c r="J110" s="572">
        <v>0</v>
      </c>
      <c r="K110" s="781">
        <v>0</v>
      </c>
      <c r="L110" s="388"/>
      <c r="M110" s="388"/>
      <c r="N110" s="388"/>
      <c r="O110" s="388"/>
      <c r="P110" s="388"/>
      <c r="Q110" s="388"/>
      <c r="R110" s="388"/>
      <c r="S110" s="388"/>
      <c r="T110" s="388"/>
      <c r="U110" s="388"/>
      <c r="V110" s="388"/>
      <c r="W110" s="388"/>
      <c r="X110" s="388"/>
      <c r="Y110" s="388"/>
      <c r="Z110" s="388"/>
    </row>
    <row r="111" spans="1:26" s="539" customFormat="1" ht="15" customHeight="1" x14ac:dyDescent="0.2">
      <c r="A111" s="701">
        <v>14</v>
      </c>
      <c r="B111" s="766" t="s">
        <v>1225</v>
      </c>
      <c r="C111" s="555">
        <v>0</v>
      </c>
      <c r="D111" s="593">
        <v>0</v>
      </c>
      <c r="E111" s="566">
        <v>0</v>
      </c>
      <c r="F111" s="593">
        <v>0</v>
      </c>
      <c r="G111" s="555">
        <v>0</v>
      </c>
      <c r="H111" s="594">
        <v>0</v>
      </c>
      <c r="I111" s="565">
        <v>0</v>
      </c>
      <c r="J111" s="572">
        <v>0</v>
      </c>
      <c r="K111" s="781">
        <v>0</v>
      </c>
      <c r="L111" s="388"/>
      <c r="M111" s="388"/>
      <c r="N111" s="388"/>
      <c r="O111" s="388"/>
      <c r="P111" s="388"/>
      <c r="Q111" s="388"/>
      <c r="R111" s="388"/>
      <c r="S111" s="388"/>
      <c r="T111" s="388"/>
      <c r="U111" s="388"/>
      <c r="V111" s="388"/>
      <c r="W111" s="388"/>
      <c r="X111" s="388"/>
      <c r="Y111" s="388"/>
      <c r="Z111" s="388"/>
    </row>
    <row r="112" spans="1:26" s="539" customFormat="1" ht="15" customHeight="1" x14ac:dyDescent="0.2">
      <c r="A112" s="701">
        <v>15</v>
      </c>
      <c r="B112" s="766" t="str">
        <f>'12'!B112</f>
        <v>Apotek Viva Generik Dlanggu</v>
      </c>
      <c r="C112" s="555">
        <v>0</v>
      </c>
      <c r="D112" s="593">
        <v>0</v>
      </c>
      <c r="E112" s="566">
        <v>0</v>
      </c>
      <c r="F112" s="593">
        <v>0</v>
      </c>
      <c r="G112" s="555">
        <v>0</v>
      </c>
      <c r="H112" s="594">
        <v>0</v>
      </c>
      <c r="I112" s="565">
        <v>0</v>
      </c>
      <c r="J112" s="572">
        <v>0</v>
      </c>
      <c r="K112" s="781">
        <v>0</v>
      </c>
      <c r="L112" s="388"/>
      <c r="M112" s="388"/>
      <c r="N112" s="388"/>
      <c r="O112" s="388"/>
      <c r="P112" s="388"/>
      <c r="Q112" s="388"/>
      <c r="R112" s="388"/>
      <c r="S112" s="388"/>
      <c r="T112" s="388"/>
      <c r="U112" s="388"/>
      <c r="V112" s="388"/>
      <c r="W112" s="388"/>
      <c r="X112" s="388"/>
      <c r="Y112" s="388"/>
      <c r="Z112" s="388"/>
    </row>
    <row r="113" spans="1:26" s="539" customFormat="1" ht="15" customHeight="1" x14ac:dyDescent="0.2">
      <c r="A113" s="701">
        <v>16</v>
      </c>
      <c r="B113" s="766" t="s">
        <v>1214</v>
      </c>
      <c r="C113" s="555">
        <v>0</v>
      </c>
      <c r="D113" s="593">
        <v>0</v>
      </c>
      <c r="E113" s="566">
        <v>0</v>
      </c>
      <c r="F113" s="593">
        <v>0</v>
      </c>
      <c r="G113" s="555">
        <v>0</v>
      </c>
      <c r="H113" s="594">
        <v>0</v>
      </c>
      <c r="I113" s="565">
        <v>0</v>
      </c>
      <c r="J113" s="572">
        <v>0</v>
      </c>
      <c r="K113" s="781">
        <v>0</v>
      </c>
      <c r="L113" s="388"/>
      <c r="M113" s="388"/>
      <c r="N113" s="388"/>
      <c r="O113" s="388"/>
      <c r="P113" s="388"/>
      <c r="Q113" s="388"/>
      <c r="R113" s="388"/>
      <c r="S113" s="388"/>
      <c r="T113" s="388"/>
      <c r="U113" s="388"/>
      <c r="V113" s="388"/>
      <c r="W113" s="388"/>
      <c r="X113" s="388"/>
      <c r="Y113" s="388"/>
      <c r="Z113" s="388"/>
    </row>
    <row r="114" spans="1:26" s="539" customFormat="1" ht="15" customHeight="1" x14ac:dyDescent="0.2">
      <c r="A114" s="701">
        <v>17</v>
      </c>
      <c r="B114" s="766" t="s">
        <v>1215</v>
      </c>
      <c r="C114" s="555">
        <v>0</v>
      </c>
      <c r="D114" s="593">
        <v>0</v>
      </c>
      <c r="E114" s="566">
        <v>0</v>
      </c>
      <c r="F114" s="593">
        <v>0</v>
      </c>
      <c r="G114" s="555">
        <v>0</v>
      </c>
      <c r="H114" s="594">
        <v>0</v>
      </c>
      <c r="I114" s="565">
        <v>0</v>
      </c>
      <c r="J114" s="572">
        <v>0</v>
      </c>
      <c r="K114" s="781">
        <v>0</v>
      </c>
      <c r="L114" s="388"/>
      <c r="M114" s="388"/>
      <c r="N114" s="388"/>
      <c r="O114" s="388"/>
      <c r="P114" s="388"/>
      <c r="Q114" s="388"/>
      <c r="R114" s="388"/>
      <c r="S114" s="388"/>
      <c r="T114" s="388"/>
      <c r="U114" s="388"/>
      <c r="V114" s="388"/>
      <c r="W114" s="388"/>
      <c r="X114" s="388"/>
      <c r="Y114" s="388"/>
      <c r="Z114" s="388"/>
    </row>
    <row r="115" spans="1:26" s="539" customFormat="1" ht="15" customHeight="1" x14ac:dyDescent="0.2">
      <c r="A115" s="701">
        <v>18</v>
      </c>
      <c r="B115" s="766" t="s">
        <v>1216</v>
      </c>
      <c r="C115" s="555">
        <v>0</v>
      </c>
      <c r="D115" s="593">
        <v>0</v>
      </c>
      <c r="E115" s="566">
        <v>0</v>
      </c>
      <c r="F115" s="593">
        <v>0</v>
      </c>
      <c r="G115" s="555">
        <v>0</v>
      </c>
      <c r="H115" s="594">
        <v>0</v>
      </c>
      <c r="I115" s="565">
        <v>0</v>
      </c>
      <c r="J115" s="572">
        <v>0</v>
      </c>
      <c r="K115" s="781">
        <v>0</v>
      </c>
      <c r="L115" s="388"/>
      <c r="M115" s="388"/>
      <c r="N115" s="388"/>
      <c r="O115" s="388"/>
      <c r="P115" s="388"/>
      <c r="Q115" s="388"/>
      <c r="R115" s="388"/>
      <c r="S115" s="388"/>
      <c r="T115" s="388"/>
      <c r="U115" s="388"/>
      <c r="V115" s="388"/>
      <c r="W115" s="388"/>
      <c r="X115" s="388"/>
      <c r="Y115" s="388"/>
      <c r="Z115" s="388"/>
    </row>
    <row r="116" spans="1:26" s="539" customFormat="1" ht="15" customHeight="1" x14ac:dyDescent="0.2">
      <c r="A116" s="701">
        <v>19</v>
      </c>
      <c r="B116" s="766" t="s">
        <v>1217</v>
      </c>
      <c r="C116" s="555">
        <v>0</v>
      </c>
      <c r="D116" s="593">
        <v>0</v>
      </c>
      <c r="E116" s="566">
        <v>0</v>
      </c>
      <c r="F116" s="593">
        <v>0</v>
      </c>
      <c r="G116" s="555">
        <v>0</v>
      </c>
      <c r="H116" s="594">
        <v>0</v>
      </c>
      <c r="I116" s="565">
        <v>0</v>
      </c>
      <c r="J116" s="572">
        <v>0</v>
      </c>
      <c r="K116" s="781">
        <v>0</v>
      </c>
      <c r="L116" s="388"/>
      <c r="M116" s="388"/>
      <c r="N116" s="388"/>
      <c r="O116" s="388"/>
      <c r="P116" s="388"/>
      <c r="Q116" s="388"/>
      <c r="R116" s="388"/>
      <c r="S116" s="388"/>
      <c r="T116" s="388"/>
      <c r="U116" s="388"/>
      <c r="V116" s="388"/>
      <c r="W116" s="388"/>
      <c r="X116" s="388"/>
      <c r="Y116" s="388"/>
      <c r="Z116" s="388"/>
    </row>
    <row r="117" spans="1:26" s="539" customFormat="1" ht="15" customHeight="1" x14ac:dyDescent="0.2">
      <c r="A117" s="701">
        <v>20</v>
      </c>
      <c r="B117" s="766" t="s">
        <v>1218</v>
      </c>
      <c r="C117" s="555">
        <v>0</v>
      </c>
      <c r="D117" s="593">
        <v>0</v>
      </c>
      <c r="E117" s="566">
        <v>0</v>
      </c>
      <c r="F117" s="593">
        <v>0</v>
      </c>
      <c r="G117" s="555">
        <v>0</v>
      </c>
      <c r="H117" s="594">
        <v>0</v>
      </c>
      <c r="I117" s="565">
        <v>0</v>
      </c>
      <c r="J117" s="572">
        <v>0</v>
      </c>
      <c r="K117" s="781">
        <v>0</v>
      </c>
      <c r="L117" s="388"/>
      <c r="M117" s="388"/>
      <c r="N117" s="388"/>
      <c r="O117" s="388"/>
      <c r="P117" s="388"/>
      <c r="Q117" s="388"/>
      <c r="R117" s="388"/>
      <c r="S117" s="388"/>
      <c r="T117" s="388"/>
      <c r="U117" s="388"/>
      <c r="V117" s="388"/>
      <c r="W117" s="388"/>
      <c r="X117" s="388"/>
      <c r="Y117" s="388"/>
      <c r="Z117" s="388"/>
    </row>
    <row r="118" spans="1:26" s="539" customFormat="1" ht="15" customHeight="1" x14ac:dyDescent="0.2">
      <c r="A118" s="701">
        <v>21</v>
      </c>
      <c r="B118" s="766" t="s">
        <v>1219</v>
      </c>
      <c r="C118" s="555">
        <v>0</v>
      </c>
      <c r="D118" s="593">
        <v>0</v>
      </c>
      <c r="E118" s="566">
        <v>0</v>
      </c>
      <c r="F118" s="593">
        <v>0</v>
      </c>
      <c r="G118" s="555">
        <v>0</v>
      </c>
      <c r="H118" s="594">
        <v>0</v>
      </c>
      <c r="I118" s="565">
        <v>0</v>
      </c>
      <c r="J118" s="572">
        <v>0</v>
      </c>
      <c r="K118" s="781">
        <v>0</v>
      </c>
      <c r="L118" s="388"/>
      <c r="M118" s="388"/>
      <c r="N118" s="388"/>
      <c r="O118" s="388"/>
      <c r="P118" s="388"/>
      <c r="Q118" s="388"/>
      <c r="R118" s="388"/>
      <c r="S118" s="388"/>
      <c r="T118" s="388"/>
      <c r="U118" s="388"/>
      <c r="V118" s="388"/>
      <c r="W118" s="388"/>
      <c r="X118" s="388"/>
      <c r="Y118" s="388"/>
      <c r="Z118" s="388"/>
    </row>
    <row r="119" spans="1:26" s="539" customFormat="1" ht="15" customHeight="1" x14ac:dyDescent="0.2">
      <c r="A119" s="701">
        <v>22</v>
      </c>
      <c r="B119" s="766" t="s">
        <v>1220</v>
      </c>
      <c r="C119" s="555">
        <v>0</v>
      </c>
      <c r="D119" s="593">
        <v>0</v>
      </c>
      <c r="E119" s="573">
        <v>0</v>
      </c>
      <c r="F119" s="593">
        <v>0</v>
      </c>
      <c r="G119" s="555">
        <v>0</v>
      </c>
      <c r="H119" s="594">
        <v>0</v>
      </c>
      <c r="I119" s="567">
        <v>0</v>
      </c>
      <c r="J119" s="572">
        <v>0</v>
      </c>
      <c r="K119" s="781">
        <v>0</v>
      </c>
      <c r="L119" s="388"/>
      <c r="M119" s="388"/>
      <c r="N119" s="388"/>
      <c r="O119" s="388"/>
      <c r="P119" s="388"/>
      <c r="Q119" s="388"/>
      <c r="R119" s="388"/>
      <c r="S119" s="388"/>
      <c r="T119" s="388"/>
      <c r="U119" s="388"/>
      <c r="V119" s="388"/>
      <c r="W119" s="388"/>
      <c r="X119" s="388"/>
      <c r="Y119" s="388"/>
      <c r="Z119" s="388"/>
    </row>
    <row r="120" spans="1:26" s="539" customFormat="1" ht="15" customHeight="1" x14ac:dyDescent="0.2">
      <c r="A120" s="751" t="s">
        <v>1221</v>
      </c>
      <c r="B120" s="537"/>
      <c r="C120" s="383">
        <f>SUM(C98:C119)</f>
        <v>0</v>
      </c>
      <c r="D120" s="383">
        <f t="shared" ref="D120:K120" si="3">SUM(D98:D119)</f>
        <v>0</v>
      </c>
      <c r="E120" s="383">
        <f t="shared" si="3"/>
        <v>0</v>
      </c>
      <c r="F120" s="383">
        <f t="shared" si="3"/>
        <v>0</v>
      </c>
      <c r="G120" s="383">
        <f t="shared" si="3"/>
        <v>0</v>
      </c>
      <c r="H120" s="383">
        <f t="shared" si="3"/>
        <v>0</v>
      </c>
      <c r="I120" s="383">
        <f t="shared" si="3"/>
        <v>0</v>
      </c>
      <c r="J120" s="383">
        <f t="shared" si="3"/>
        <v>0</v>
      </c>
      <c r="K120" s="752">
        <f t="shared" si="3"/>
        <v>0</v>
      </c>
      <c r="L120" s="388"/>
      <c r="M120" s="388"/>
      <c r="N120" s="388"/>
      <c r="O120" s="388"/>
      <c r="P120" s="388"/>
      <c r="Q120" s="388"/>
      <c r="R120" s="388"/>
      <c r="S120" s="388"/>
      <c r="T120" s="388"/>
      <c r="U120" s="388"/>
      <c r="V120" s="388"/>
      <c r="W120" s="388"/>
      <c r="X120" s="388"/>
      <c r="Y120" s="388"/>
      <c r="Z120" s="388"/>
    </row>
    <row r="121" spans="1:26" s="539" customFormat="1" ht="19.5" customHeight="1" x14ac:dyDescent="0.2">
      <c r="A121" s="759" t="s">
        <v>317</v>
      </c>
      <c r="B121" s="536"/>
      <c r="C121" s="595">
        <v>0</v>
      </c>
      <c r="D121" s="595">
        <v>0</v>
      </c>
      <c r="E121" s="595">
        <v>0</v>
      </c>
      <c r="F121" s="595">
        <v>0</v>
      </c>
      <c r="G121" s="595">
        <v>0</v>
      </c>
      <c r="H121" s="595">
        <v>0</v>
      </c>
      <c r="I121" s="595">
        <v>0</v>
      </c>
      <c r="J121" s="595">
        <v>0</v>
      </c>
      <c r="K121" s="783">
        <v>0</v>
      </c>
      <c r="L121" s="388"/>
      <c r="M121" s="388"/>
      <c r="N121" s="388"/>
      <c r="O121" s="388"/>
      <c r="P121" s="388"/>
      <c r="Q121" s="388"/>
      <c r="R121" s="388"/>
      <c r="S121" s="388"/>
      <c r="T121" s="388"/>
      <c r="U121" s="388"/>
      <c r="V121" s="388"/>
      <c r="W121" s="388"/>
      <c r="X121" s="388"/>
      <c r="Y121" s="388"/>
      <c r="Z121" s="388"/>
    </row>
    <row r="122" spans="1:26" s="539" customFormat="1" ht="19.5" customHeight="1" x14ac:dyDescent="0.2">
      <c r="A122" s="761" t="s">
        <v>318</v>
      </c>
      <c r="B122" s="537"/>
      <c r="C122" s="595">
        <v>0</v>
      </c>
      <c r="D122" s="595">
        <v>0</v>
      </c>
      <c r="E122" s="595">
        <v>0</v>
      </c>
      <c r="F122" s="595">
        <v>0</v>
      </c>
      <c r="G122" s="595">
        <v>0</v>
      </c>
      <c r="H122" s="595">
        <v>0</v>
      </c>
      <c r="I122" s="595">
        <v>0</v>
      </c>
      <c r="J122" s="595">
        <v>0</v>
      </c>
      <c r="K122" s="783">
        <v>0</v>
      </c>
      <c r="L122" s="388"/>
      <c r="M122" s="388"/>
      <c r="N122" s="388"/>
      <c r="O122" s="388"/>
      <c r="P122" s="388"/>
      <c r="Q122" s="388"/>
      <c r="R122" s="388"/>
      <c r="S122" s="388"/>
      <c r="T122" s="388"/>
      <c r="U122" s="388"/>
      <c r="V122" s="388"/>
      <c r="W122" s="388"/>
      <c r="X122" s="388"/>
      <c r="Y122" s="388"/>
      <c r="Z122" s="388"/>
    </row>
    <row r="123" spans="1:26" s="539" customFormat="1" ht="19.5" customHeight="1" x14ac:dyDescent="0.2">
      <c r="A123" s="784" t="s">
        <v>1227</v>
      </c>
      <c r="B123" s="537" t="s">
        <v>1223</v>
      </c>
      <c r="C123" s="595">
        <v>0</v>
      </c>
      <c r="D123" s="595">
        <v>0</v>
      </c>
      <c r="E123" s="595">
        <v>0</v>
      </c>
      <c r="F123" s="595">
        <v>0</v>
      </c>
      <c r="G123" s="595">
        <v>0</v>
      </c>
      <c r="H123" s="595">
        <v>0</v>
      </c>
      <c r="I123" s="595">
        <v>0</v>
      </c>
      <c r="J123" s="595">
        <v>0</v>
      </c>
      <c r="K123" s="783">
        <v>0</v>
      </c>
      <c r="L123" s="388"/>
      <c r="M123" s="388"/>
      <c r="N123" s="388"/>
      <c r="O123" s="388"/>
      <c r="P123" s="388"/>
      <c r="Q123" s="388"/>
      <c r="R123" s="388"/>
      <c r="S123" s="388"/>
      <c r="T123" s="388"/>
      <c r="U123" s="388"/>
      <c r="V123" s="388"/>
      <c r="W123" s="388"/>
      <c r="X123" s="388"/>
      <c r="Y123" s="388"/>
      <c r="Z123" s="388"/>
    </row>
    <row r="124" spans="1:26" s="539" customFormat="1" ht="19.5" customHeight="1" x14ac:dyDescent="0.2">
      <c r="A124" s="784" t="s">
        <v>1228</v>
      </c>
      <c r="B124" s="537" t="s">
        <v>1224</v>
      </c>
      <c r="C124" s="595">
        <v>0</v>
      </c>
      <c r="D124" s="595">
        <v>0</v>
      </c>
      <c r="E124" s="595">
        <v>0</v>
      </c>
      <c r="F124" s="595">
        <v>0</v>
      </c>
      <c r="G124" s="595">
        <v>0</v>
      </c>
      <c r="H124" s="595">
        <v>0</v>
      </c>
      <c r="I124" s="595">
        <v>0</v>
      </c>
      <c r="J124" s="595">
        <v>0</v>
      </c>
      <c r="K124" s="783">
        <v>0</v>
      </c>
      <c r="L124" s="388"/>
      <c r="M124" s="388"/>
      <c r="N124" s="388"/>
      <c r="O124" s="388"/>
      <c r="P124" s="388"/>
      <c r="Q124" s="388"/>
      <c r="R124" s="388"/>
      <c r="S124" s="388"/>
      <c r="T124" s="388"/>
      <c r="U124" s="388"/>
      <c r="V124" s="388"/>
      <c r="W124" s="388"/>
      <c r="X124" s="388"/>
      <c r="Y124" s="388"/>
      <c r="Z124" s="388"/>
    </row>
    <row r="125" spans="1:26" s="539" customFormat="1" ht="19.5" customHeight="1" x14ac:dyDescent="0.2">
      <c r="A125" s="751" t="s">
        <v>1310</v>
      </c>
      <c r="B125" s="537"/>
      <c r="C125" s="578">
        <f>C120+C49+C37+C121+C122+C97</f>
        <v>4</v>
      </c>
      <c r="D125" s="578">
        <f t="shared" ref="D125:K125" si="4">D120+D49+D37+D121+D122+D97</f>
        <v>21</v>
      </c>
      <c r="E125" s="578">
        <f t="shared" si="4"/>
        <v>25</v>
      </c>
      <c r="F125" s="578">
        <f t="shared" si="4"/>
        <v>10</v>
      </c>
      <c r="G125" s="578">
        <f t="shared" si="4"/>
        <v>30</v>
      </c>
      <c r="H125" s="578">
        <f t="shared" si="4"/>
        <v>40</v>
      </c>
      <c r="I125" s="578">
        <f t="shared" si="4"/>
        <v>9</v>
      </c>
      <c r="J125" s="578">
        <f t="shared" si="4"/>
        <v>80</v>
      </c>
      <c r="K125" s="779">
        <f t="shared" si="4"/>
        <v>89</v>
      </c>
      <c r="L125" s="388"/>
      <c r="M125" s="388"/>
      <c r="N125" s="388"/>
      <c r="O125" s="388"/>
      <c r="P125" s="388"/>
      <c r="Q125" s="388"/>
      <c r="R125" s="388"/>
      <c r="S125" s="388"/>
      <c r="T125" s="388"/>
      <c r="U125" s="388"/>
      <c r="V125" s="388"/>
      <c r="W125" s="388"/>
      <c r="X125" s="388"/>
      <c r="Y125" s="388"/>
      <c r="Z125" s="388"/>
    </row>
    <row r="126" spans="1:26" s="539" customFormat="1" ht="18.75" customHeight="1" x14ac:dyDescent="0.2">
      <c r="A126" s="763" t="s">
        <v>1311</v>
      </c>
      <c r="B126" s="764"/>
      <c r="C126" s="274"/>
      <c r="D126" s="274"/>
      <c r="E126" s="765">
        <f>E125/'[2]2'!$E$28*100000</f>
        <v>2.2278363698743053</v>
      </c>
      <c r="F126" s="785"/>
      <c r="G126" s="785"/>
      <c r="H126" s="765">
        <f>H125/'[2]2'!$E$28*100000</f>
        <v>3.564538191798889</v>
      </c>
      <c r="I126" s="785"/>
      <c r="J126" s="785"/>
      <c r="K126" s="765">
        <f>K125/'[2]2'!$E$28*100000</f>
        <v>7.9310974767525284</v>
      </c>
      <c r="L126" s="388"/>
      <c r="M126" s="388"/>
      <c r="N126" s="388"/>
      <c r="O126" s="388"/>
      <c r="P126" s="388"/>
      <c r="Q126" s="388"/>
      <c r="R126" s="388"/>
      <c r="S126" s="388"/>
      <c r="T126" s="388"/>
      <c r="U126" s="388"/>
      <c r="V126" s="388"/>
      <c r="W126" s="388"/>
      <c r="X126" s="388"/>
      <c r="Y126" s="388"/>
      <c r="Z126" s="388"/>
    </row>
    <row r="127" spans="1:26" x14ac:dyDescent="0.2">
      <c r="C127" s="155"/>
      <c r="D127" s="155"/>
      <c r="E127" s="155"/>
      <c r="F127" s="155"/>
    </row>
    <row r="128" spans="1:26" x14ac:dyDescent="0.2">
      <c r="A128" s="689" t="s">
        <v>1333</v>
      </c>
    </row>
    <row r="129" spans="1:1" x14ac:dyDescent="0.2">
      <c r="A129" s="689" t="s">
        <v>528</v>
      </c>
    </row>
  </sheetData>
  <mergeCells count="8">
    <mergeCell ref="A7:A8"/>
    <mergeCell ref="B7:B8"/>
    <mergeCell ref="C7:E7"/>
    <mergeCell ref="A3:K3"/>
    <mergeCell ref="D4:F4"/>
    <mergeCell ref="D5:F5"/>
    <mergeCell ref="A4:C4"/>
    <mergeCell ref="A5:C5"/>
  </mergeCells>
  <phoneticPr fontId="0" type="noConversion"/>
  <printOptions horizontalCentered="1"/>
  <pageMargins left="1.24" right="0.35433070866141703" top="0.83" bottom="0.41" header="0" footer="0"/>
  <pageSetup paperSize="130" scale="88" orientation="landscape" r:id="rId1"/>
  <headerFooter alignWithMargins="0"/>
  <rowBreaks count="3" manualBreakCount="3">
    <brk id="37" max="10" man="1"/>
    <brk id="75" max="10" man="1"/>
    <brk id="113" max="1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tabColor theme="0"/>
  </sheetPr>
  <dimension ref="A1:Z129"/>
  <sheetViews>
    <sheetView view="pageBreakPreview" topLeftCell="A106" zoomScale="71" zoomScaleNormal="80" zoomScaleSheetLayoutView="71" workbookViewId="0">
      <selection activeCell="D28" sqref="D28"/>
    </sheetView>
  </sheetViews>
  <sheetFormatPr defaultColWidth="11.42578125" defaultRowHeight="15" x14ac:dyDescent="0.2"/>
  <cols>
    <col min="1" max="1" width="5.7109375" style="4" customWidth="1"/>
    <col min="2" max="2" width="45.28515625" style="4" customWidth="1"/>
    <col min="3" max="14" width="9.7109375" style="4" customWidth="1"/>
    <col min="15" max="16384" width="11.42578125" style="4"/>
  </cols>
  <sheetData>
    <row r="1" spans="1:26" x14ac:dyDescent="0.2">
      <c r="A1" s="3" t="s">
        <v>7</v>
      </c>
      <c r="F1" s="4" t="s">
        <v>152</v>
      </c>
    </row>
    <row r="3" spans="1:26" s="203" customFormat="1" ht="16.5" x14ac:dyDescent="0.2">
      <c r="A3" s="1215" t="s">
        <v>530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207"/>
      <c r="P3" s="207"/>
      <c r="Q3" s="207"/>
      <c r="R3" s="207"/>
      <c r="S3" s="207"/>
    </row>
    <row r="4" spans="1:26" s="203" customFormat="1" ht="16.5" x14ac:dyDescent="0.2">
      <c r="D4" s="210"/>
      <c r="E4" s="210" t="str">
        <f>'1'!E5</f>
        <v>KABUPATEN</v>
      </c>
      <c r="F4" s="206" t="str">
        <f>'1'!F5</f>
        <v>MOJOKERTO</v>
      </c>
      <c r="I4" s="207"/>
      <c r="J4" s="207"/>
      <c r="K4" s="207"/>
      <c r="L4" s="207"/>
      <c r="M4" s="207"/>
      <c r="N4" s="207"/>
    </row>
    <row r="5" spans="1:26" s="203" customFormat="1" ht="16.5" x14ac:dyDescent="0.2">
      <c r="D5" s="210"/>
      <c r="E5" s="210" t="str">
        <f>'1'!E6</f>
        <v xml:space="preserve">TAHUN </v>
      </c>
      <c r="F5" s="206">
        <f>'1'!F6</f>
        <v>2021</v>
      </c>
      <c r="I5" s="207"/>
      <c r="J5" s="207"/>
      <c r="K5" s="207"/>
      <c r="L5" s="207"/>
      <c r="M5" s="207"/>
      <c r="N5" s="207"/>
    </row>
    <row r="6" spans="1:26" x14ac:dyDescent="0.2">
      <c r="A6" s="406"/>
      <c r="B6" s="406"/>
      <c r="C6" s="406"/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</row>
    <row r="7" spans="1:26" ht="53.25" customHeight="1" x14ac:dyDescent="0.2">
      <c r="A7" s="9" t="s">
        <v>153</v>
      </c>
      <c r="B7" s="9" t="s">
        <v>174</v>
      </c>
      <c r="C7" s="1240" t="s">
        <v>1069</v>
      </c>
      <c r="D7" s="1241"/>
      <c r="E7" s="1242"/>
      <c r="F7" s="1240" t="s">
        <v>531</v>
      </c>
      <c r="G7" s="1241"/>
      <c r="H7" s="1242"/>
      <c r="I7" s="1240" t="s">
        <v>532</v>
      </c>
      <c r="J7" s="1241"/>
      <c r="K7" s="1242"/>
      <c r="L7" s="1240" t="s">
        <v>533</v>
      </c>
      <c r="M7" s="1241"/>
      <c r="N7" s="1242"/>
    </row>
    <row r="8" spans="1:26" ht="15" customHeight="1" x14ac:dyDescent="0.2">
      <c r="A8" s="7"/>
      <c r="B8" s="7"/>
      <c r="C8" s="18" t="s">
        <v>27</v>
      </c>
      <c r="D8" s="18" t="s">
        <v>28</v>
      </c>
      <c r="E8" s="18" t="s">
        <v>14</v>
      </c>
      <c r="F8" s="18" t="s">
        <v>27</v>
      </c>
      <c r="G8" s="18" t="s">
        <v>28</v>
      </c>
      <c r="H8" s="18" t="s">
        <v>14</v>
      </c>
      <c r="I8" s="18" t="s">
        <v>27</v>
      </c>
      <c r="J8" s="18" t="s">
        <v>28</v>
      </c>
      <c r="K8" s="18" t="s">
        <v>14</v>
      </c>
      <c r="L8" s="18" t="s">
        <v>27</v>
      </c>
      <c r="M8" s="18" t="s">
        <v>28</v>
      </c>
      <c r="N8" s="41" t="s">
        <v>14</v>
      </c>
    </row>
    <row r="9" spans="1:26" ht="15.75" customHeight="1" x14ac:dyDescent="0.2">
      <c r="A9" s="129">
        <v>1</v>
      </c>
      <c r="B9" s="129">
        <v>2</v>
      </c>
      <c r="C9" s="129">
        <v>3</v>
      </c>
      <c r="D9" s="129">
        <v>4</v>
      </c>
      <c r="E9" s="129">
        <v>5</v>
      </c>
      <c r="F9" s="129">
        <v>6</v>
      </c>
      <c r="G9" s="129">
        <v>7</v>
      </c>
      <c r="H9" s="129">
        <v>8</v>
      </c>
      <c r="I9" s="129">
        <v>9</v>
      </c>
      <c r="J9" s="129">
        <v>10</v>
      </c>
      <c r="K9" s="129">
        <v>11</v>
      </c>
      <c r="L9" s="129">
        <v>12</v>
      </c>
      <c r="M9" s="129">
        <v>13</v>
      </c>
      <c r="N9" s="129">
        <v>14</v>
      </c>
    </row>
    <row r="10" spans="1:26" s="539" customFormat="1" ht="15.75" customHeight="1" x14ac:dyDescent="0.2">
      <c r="A10" s="748">
        <v>1</v>
      </c>
      <c r="B10" s="766" t="str">
        <f>'13'!B10</f>
        <v>Puskesmas Sooko</v>
      </c>
      <c r="C10" s="553">
        <v>0</v>
      </c>
      <c r="D10" s="593">
        <v>0</v>
      </c>
      <c r="E10" s="381">
        <v>0</v>
      </c>
      <c r="F10" s="558">
        <v>0</v>
      </c>
      <c r="G10" s="558">
        <v>0</v>
      </c>
      <c r="H10" s="595">
        <v>0</v>
      </c>
      <c r="I10" s="558">
        <v>0</v>
      </c>
      <c r="J10" s="558">
        <v>0</v>
      </c>
      <c r="K10" s="595">
        <v>0</v>
      </c>
      <c r="L10" s="769">
        <v>1</v>
      </c>
      <c r="M10" s="557">
        <v>1</v>
      </c>
      <c r="N10" s="783">
        <v>2</v>
      </c>
      <c r="O10" s="388"/>
      <c r="P10" s="388"/>
      <c r="Q10" s="388"/>
      <c r="R10" s="388"/>
      <c r="S10" s="388"/>
      <c r="T10" s="388"/>
      <c r="U10" s="388"/>
      <c r="V10" s="388"/>
      <c r="W10" s="388"/>
      <c r="X10" s="388"/>
      <c r="Y10" s="388"/>
      <c r="Z10" s="388"/>
    </row>
    <row r="11" spans="1:26" s="539" customFormat="1" ht="15" customHeight="1" x14ac:dyDescent="0.2">
      <c r="A11" s="701">
        <v>2</v>
      </c>
      <c r="B11" s="766" t="str">
        <f>'13'!B11</f>
        <v>Puskesmas Trowulan</v>
      </c>
      <c r="C11" s="555">
        <v>0</v>
      </c>
      <c r="D11" s="593">
        <v>2</v>
      </c>
      <c r="E11" s="381">
        <v>2</v>
      </c>
      <c r="F11" s="513">
        <v>0</v>
      </c>
      <c r="G11" s="513">
        <v>0</v>
      </c>
      <c r="H11" s="596">
        <v>0</v>
      </c>
      <c r="I11" s="513">
        <v>0</v>
      </c>
      <c r="J11" s="513">
        <v>0</v>
      </c>
      <c r="K11" s="596">
        <v>0</v>
      </c>
      <c r="L11" s="769">
        <v>0</v>
      </c>
      <c r="M11" s="559">
        <v>0</v>
      </c>
      <c r="N11" s="607">
        <v>0</v>
      </c>
      <c r="O11" s="388"/>
      <c r="P11" s="388"/>
      <c r="Q11" s="388"/>
      <c r="R11" s="388"/>
      <c r="S11" s="388"/>
      <c r="T11" s="388"/>
      <c r="U11" s="388"/>
      <c r="V11" s="388"/>
      <c r="W11" s="388"/>
      <c r="X11" s="388"/>
      <c r="Y11" s="388"/>
      <c r="Z11" s="388"/>
    </row>
    <row r="12" spans="1:26" s="539" customFormat="1" ht="15" customHeight="1" x14ac:dyDescent="0.2">
      <c r="A12" s="701">
        <v>3</v>
      </c>
      <c r="B12" s="766" t="str">
        <f>'13'!B12</f>
        <v>Puskesmas Tawangsari</v>
      </c>
      <c r="C12" s="555">
        <v>0</v>
      </c>
      <c r="D12" s="593">
        <v>0</v>
      </c>
      <c r="E12" s="381">
        <v>0</v>
      </c>
      <c r="F12" s="513">
        <v>0</v>
      </c>
      <c r="G12" s="513">
        <v>0</v>
      </c>
      <c r="H12" s="596">
        <v>0</v>
      </c>
      <c r="I12" s="513">
        <v>0</v>
      </c>
      <c r="J12" s="513">
        <v>0</v>
      </c>
      <c r="K12" s="596">
        <v>0</v>
      </c>
      <c r="L12" s="769">
        <v>0</v>
      </c>
      <c r="M12" s="559">
        <v>0</v>
      </c>
      <c r="N12" s="607">
        <v>0</v>
      </c>
      <c r="O12" s="388"/>
      <c r="P12" s="388"/>
      <c r="Q12" s="388"/>
      <c r="R12" s="388"/>
      <c r="S12" s="388"/>
      <c r="T12" s="388"/>
      <c r="U12" s="388"/>
      <c r="V12" s="388"/>
      <c r="W12" s="388"/>
      <c r="X12" s="388"/>
      <c r="Y12" s="388"/>
      <c r="Z12" s="388"/>
    </row>
    <row r="13" spans="1:26" s="539" customFormat="1" ht="15" customHeight="1" x14ac:dyDescent="0.2">
      <c r="A13" s="701">
        <v>4</v>
      </c>
      <c r="B13" s="766" t="str">
        <f>'13'!B13</f>
        <v>Puskesmas Puri</v>
      </c>
      <c r="C13" s="555">
        <v>0</v>
      </c>
      <c r="D13" s="593">
        <v>0</v>
      </c>
      <c r="E13" s="381">
        <v>0</v>
      </c>
      <c r="F13" s="513">
        <v>0</v>
      </c>
      <c r="G13" s="513">
        <v>0</v>
      </c>
      <c r="H13" s="596">
        <v>0</v>
      </c>
      <c r="I13" s="513">
        <v>0</v>
      </c>
      <c r="J13" s="513">
        <v>0</v>
      </c>
      <c r="K13" s="596">
        <v>0</v>
      </c>
      <c r="L13" s="769">
        <v>0</v>
      </c>
      <c r="M13" s="559">
        <v>0</v>
      </c>
      <c r="N13" s="607">
        <v>0</v>
      </c>
      <c r="O13" s="388"/>
      <c r="P13" s="388"/>
      <c r="Q13" s="388"/>
      <c r="R13" s="388"/>
      <c r="S13" s="388"/>
      <c r="T13" s="388"/>
      <c r="U13" s="388"/>
      <c r="V13" s="388"/>
      <c r="W13" s="388"/>
      <c r="X13" s="388"/>
      <c r="Y13" s="388"/>
      <c r="Z13" s="388"/>
    </row>
    <row r="14" spans="1:26" s="539" customFormat="1" ht="15" customHeight="1" x14ac:dyDescent="0.2">
      <c r="A14" s="701">
        <v>5</v>
      </c>
      <c r="B14" s="766" t="str">
        <f>'13'!B14</f>
        <v>Puskesmas Gayaman</v>
      </c>
      <c r="C14" s="555">
        <v>0</v>
      </c>
      <c r="D14" s="593">
        <v>2</v>
      </c>
      <c r="E14" s="381">
        <v>2</v>
      </c>
      <c r="F14" s="513">
        <v>0</v>
      </c>
      <c r="G14" s="513">
        <v>0</v>
      </c>
      <c r="H14" s="596">
        <v>0</v>
      </c>
      <c r="I14" s="513">
        <v>0</v>
      </c>
      <c r="J14" s="513">
        <v>0</v>
      </c>
      <c r="K14" s="596">
        <v>0</v>
      </c>
      <c r="L14" s="769">
        <v>1</v>
      </c>
      <c r="M14" s="559">
        <v>0</v>
      </c>
      <c r="N14" s="607">
        <v>1</v>
      </c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  <c r="Z14" s="388"/>
    </row>
    <row r="15" spans="1:26" s="539" customFormat="1" ht="15" customHeight="1" x14ac:dyDescent="0.2">
      <c r="A15" s="701">
        <v>6</v>
      </c>
      <c r="B15" s="766" t="str">
        <f>'13'!B15</f>
        <v>Puskesmas Bangsal</v>
      </c>
      <c r="C15" s="555">
        <v>0</v>
      </c>
      <c r="D15" s="593">
        <v>1</v>
      </c>
      <c r="E15" s="381">
        <v>1</v>
      </c>
      <c r="F15" s="513">
        <v>0</v>
      </c>
      <c r="G15" s="513">
        <v>0</v>
      </c>
      <c r="H15" s="596">
        <v>0</v>
      </c>
      <c r="I15" s="513">
        <v>0</v>
      </c>
      <c r="J15" s="513">
        <v>0</v>
      </c>
      <c r="K15" s="596">
        <v>0</v>
      </c>
      <c r="L15" s="769">
        <v>0</v>
      </c>
      <c r="M15" s="559">
        <v>0</v>
      </c>
      <c r="N15" s="607">
        <v>0</v>
      </c>
      <c r="O15" s="388"/>
      <c r="P15" s="388"/>
      <c r="Q15" s="388"/>
      <c r="R15" s="388"/>
      <c r="S15" s="388"/>
      <c r="T15" s="388"/>
      <c r="U15" s="388"/>
      <c r="V15" s="388"/>
      <c r="W15" s="388"/>
      <c r="X15" s="388"/>
      <c r="Y15" s="388"/>
      <c r="Z15" s="388"/>
    </row>
    <row r="16" spans="1:26" s="539" customFormat="1" ht="15" customHeight="1" x14ac:dyDescent="0.2">
      <c r="A16" s="701">
        <v>7</v>
      </c>
      <c r="B16" s="766" t="str">
        <f>'13'!B16</f>
        <v>Puskesmas Gedeg</v>
      </c>
      <c r="C16" s="555">
        <v>0</v>
      </c>
      <c r="D16" s="593">
        <v>1</v>
      </c>
      <c r="E16" s="381">
        <v>1</v>
      </c>
      <c r="F16" s="513">
        <v>0</v>
      </c>
      <c r="G16" s="513">
        <v>0</v>
      </c>
      <c r="H16" s="596">
        <v>0</v>
      </c>
      <c r="I16" s="513">
        <v>0</v>
      </c>
      <c r="J16" s="513">
        <v>0</v>
      </c>
      <c r="K16" s="596">
        <v>0</v>
      </c>
      <c r="L16" s="769">
        <v>0</v>
      </c>
      <c r="M16" s="559">
        <v>0</v>
      </c>
      <c r="N16" s="607">
        <v>0</v>
      </c>
      <c r="O16" s="388"/>
      <c r="P16" s="388"/>
      <c r="Q16" s="388"/>
      <c r="R16" s="388"/>
      <c r="S16" s="388"/>
      <c r="T16" s="388"/>
      <c r="U16" s="388"/>
      <c r="V16" s="388"/>
      <c r="W16" s="388"/>
      <c r="X16" s="388"/>
      <c r="Y16" s="388"/>
      <c r="Z16" s="388"/>
    </row>
    <row r="17" spans="1:26" s="539" customFormat="1" ht="15" customHeight="1" x14ac:dyDescent="0.2">
      <c r="A17" s="701">
        <v>8</v>
      </c>
      <c r="B17" s="766" t="str">
        <f>'13'!B17</f>
        <v>Puskesmas Lespadangan</v>
      </c>
      <c r="C17" s="555">
        <v>0</v>
      </c>
      <c r="D17" s="593">
        <v>0</v>
      </c>
      <c r="E17" s="381">
        <v>0</v>
      </c>
      <c r="F17" s="513">
        <v>0</v>
      </c>
      <c r="G17" s="513">
        <v>0</v>
      </c>
      <c r="H17" s="596">
        <v>0</v>
      </c>
      <c r="I17" s="513">
        <v>0</v>
      </c>
      <c r="J17" s="513">
        <v>0</v>
      </c>
      <c r="K17" s="596">
        <v>0</v>
      </c>
      <c r="L17" s="769">
        <v>0</v>
      </c>
      <c r="M17" s="559">
        <v>0</v>
      </c>
      <c r="N17" s="607">
        <v>0</v>
      </c>
      <c r="O17" s="388"/>
      <c r="P17" s="388"/>
      <c r="Q17" s="388"/>
      <c r="R17" s="388"/>
      <c r="S17" s="388"/>
      <c r="T17" s="388"/>
      <c r="U17" s="388"/>
      <c r="V17" s="388"/>
      <c r="W17" s="388"/>
      <c r="X17" s="388"/>
      <c r="Y17" s="388"/>
      <c r="Z17" s="388"/>
    </row>
    <row r="18" spans="1:26" s="539" customFormat="1" ht="15" customHeight="1" x14ac:dyDescent="0.2">
      <c r="A18" s="701">
        <v>9</v>
      </c>
      <c r="B18" s="766" t="str">
        <f>'13'!B18</f>
        <v>Puskesmas Kedungsari</v>
      </c>
      <c r="C18" s="555">
        <v>0</v>
      </c>
      <c r="D18" s="593">
        <v>0</v>
      </c>
      <c r="E18" s="381">
        <v>0</v>
      </c>
      <c r="F18" s="513">
        <v>0</v>
      </c>
      <c r="G18" s="513">
        <v>0</v>
      </c>
      <c r="H18" s="596">
        <v>0</v>
      </c>
      <c r="I18" s="513">
        <v>0</v>
      </c>
      <c r="J18" s="513">
        <v>0</v>
      </c>
      <c r="K18" s="596">
        <v>0</v>
      </c>
      <c r="L18" s="769">
        <v>0</v>
      </c>
      <c r="M18" s="559">
        <v>1</v>
      </c>
      <c r="N18" s="607">
        <v>1</v>
      </c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  <c r="Z18" s="388"/>
    </row>
    <row r="19" spans="1:26" s="539" customFormat="1" ht="15" customHeight="1" x14ac:dyDescent="0.2">
      <c r="A19" s="701">
        <v>10</v>
      </c>
      <c r="B19" s="766" t="str">
        <f>'13'!B19</f>
        <v>Puskesmas Kupang</v>
      </c>
      <c r="C19" s="555">
        <v>0</v>
      </c>
      <c r="D19" s="593">
        <v>1</v>
      </c>
      <c r="E19" s="381">
        <v>1</v>
      </c>
      <c r="F19" s="513">
        <v>0</v>
      </c>
      <c r="G19" s="513">
        <v>0</v>
      </c>
      <c r="H19" s="596">
        <v>0</v>
      </c>
      <c r="I19" s="513">
        <v>0</v>
      </c>
      <c r="J19" s="513">
        <v>0</v>
      </c>
      <c r="K19" s="596">
        <v>0</v>
      </c>
      <c r="L19" s="769">
        <v>0</v>
      </c>
      <c r="M19" s="559">
        <v>0</v>
      </c>
      <c r="N19" s="607">
        <v>0</v>
      </c>
      <c r="O19" s="388"/>
      <c r="P19" s="388"/>
      <c r="Q19" s="388"/>
      <c r="R19" s="388"/>
      <c r="S19" s="388"/>
      <c r="T19" s="388"/>
      <c r="U19" s="388"/>
      <c r="V19" s="388"/>
      <c r="W19" s="388"/>
      <c r="X19" s="388"/>
      <c r="Y19" s="388"/>
      <c r="Z19" s="388"/>
    </row>
    <row r="20" spans="1:26" s="539" customFormat="1" ht="15" customHeight="1" x14ac:dyDescent="0.2">
      <c r="A20" s="701">
        <v>11</v>
      </c>
      <c r="B20" s="766" t="str">
        <f>'13'!B20</f>
        <v>Puskesmas Jetis</v>
      </c>
      <c r="C20" s="555">
        <v>0</v>
      </c>
      <c r="D20" s="593">
        <v>1</v>
      </c>
      <c r="E20" s="381">
        <v>1</v>
      </c>
      <c r="F20" s="513">
        <v>0</v>
      </c>
      <c r="G20" s="513">
        <v>0</v>
      </c>
      <c r="H20" s="596">
        <v>0</v>
      </c>
      <c r="I20" s="513">
        <v>0</v>
      </c>
      <c r="J20" s="513">
        <v>0</v>
      </c>
      <c r="K20" s="596">
        <v>0</v>
      </c>
      <c r="L20" s="769">
        <v>0</v>
      </c>
      <c r="M20" s="559">
        <v>2</v>
      </c>
      <c r="N20" s="607">
        <v>2</v>
      </c>
      <c r="O20" s="388"/>
      <c r="P20" s="388"/>
      <c r="Q20" s="388"/>
      <c r="R20" s="388"/>
      <c r="S20" s="388"/>
      <c r="T20" s="388"/>
      <c r="U20" s="388"/>
      <c r="V20" s="388"/>
      <c r="W20" s="388"/>
      <c r="X20" s="388"/>
      <c r="Y20" s="388"/>
      <c r="Z20" s="388"/>
    </row>
    <row r="21" spans="1:26" s="539" customFormat="1" ht="15" customHeight="1" x14ac:dyDescent="0.2">
      <c r="A21" s="701">
        <v>12</v>
      </c>
      <c r="B21" s="766" t="str">
        <f>'13'!B21</f>
        <v>Puskesmas Kemlagi</v>
      </c>
      <c r="C21" s="555">
        <v>1</v>
      </c>
      <c r="D21" s="593">
        <v>0</v>
      </c>
      <c r="E21" s="381">
        <v>1</v>
      </c>
      <c r="F21" s="513">
        <v>0</v>
      </c>
      <c r="G21" s="513">
        <v>0</v>
      </c>
      <c r="H21" s="596">
        <v>0</v>
      </c>
      <c r="I21" s="513">
        <v>0</v>
      </c>
      <c r="J21" s="513">
        <v>0</v>
      </c>
      <c r="K21" s="596">
        <v>0</v>
      </c>
      <c r="L21" s="769">
        <v>0</v>
      </c>
      <c r="M21" s="559">
        <v>1</v>
      </c>
      <c r="N21" s="607">
        <v>1</v>
      </c>
      <c r="O21" s="388"/>
      <c r="P21" s="388"/>
      <c r="Q21" s="388"/>
      <c r="R21" s="388"/>
      <c r="S21" s="388"/>
      <c r="T21" s="388"/>
      <c r="U21" s="388"/>
      <c r="V21" s="388"/>
      <c r="W21" s="388"/>
      <c r="X21" s="388"/>
      <c r="Y21" s="388"/>
      <c r="Z21" s="388"/>
    </row>
    <row r="22" spans="1:26" s="539" customFormat="1" ht="15" customHeight="1" x14ac:dyDescent="0.2">
      <c r="A22" s="701">
        <v>13</v>
      </c>
      <c r="B22" s="766" t="str">
        <f>'13'!B22</f>
        <v>Puskesmas Dawar Blandong</v>
      </c>
      <c r="C22" s="555">
        <v>1</v>
      </c>
      <c r="D22" s="593">
        <v>0</v>
      </c>
      <c r="E22" s="381">
        <v>1</v>
      </c>
      <c r="F22" s="513">
        <v>0</v>
      </c>
      <c r="G22" s="513">
        <v>0</v>
      </c>
      <c r="H22" s="596">
        <v>0</v>
      </c>
      <c r="I22" s="513">
        <v>0</v>
      </c>
      <c r="J22" s="513">
        <v>0</v>
      </c>
      <c r="K22" s="596">
        <v>0</v>
      </c>
      <c r="L22" s="769">
        <v>0</v>
      </c>
      <c r="M22" s="559">
        <v>1</v>
      </c>
      <c r="N22" s="607">
        <v>1</v>
      </c>
      <c r="O22" s="388"/>
      <c r="P22" s="388"/>
      <c r="Q22" s="388"/>
      <c r="R22" s="388"/>
      <c r="S22" s="388"/>
      <c r="T22" s="388"/>
      <c r="U22" s="388"/>
      <c r="V22" s="388"/>
      <c r="W22" s="388"/>
      <c r="X22" s="388"/>
      <c r="Y22" s="388"/>
      <c r="Z22" s="388"/>
    </row>
    <row r="23" spans="1:26" s="539" customFormat="1" ht="15" customHeight="1" x14ac:dyDescent="0.2">
      <c r="A23" s="701">
        <v>14</v>
      </c>
      <c r="B23" s="766" t="str">
        <f>'13'!B23</f>
        <v>Puskesmas Mojosari</v>
      </c>
      <c r="C23" s="555">
        <v>1</v>
      </c>
      <c r="D23" s="593">
        <v>0</v>
      </c>
      <c r="E23" s="381">
        <v>1</v>
      </c>
      <c r="F23" s="513">
        <v>0</v>
      </c>
      <c r="G23" s="513">
        <v>0</v>
      </c>
      <c r="H23" s="596">
        <v>0</v>
      </c>
      <c r="I23" s="513">
        <v>0</v>
      </c>
      <c r="J23" s="513">
        <v>0</v>
      </c>
      <c r="K23" s="596">
        <v>0</v>
      </c>
      <c r="L23" s="769">
        <v>1</v>
      </c>
      <c r="M23" s="559">
        <v>0</v>
      </c>
      <c r="N23" s="607">
        <v>1</v>
      </c>
      <c r="O23" s="388"/>
      <c r="P23" s="388"/>
      <c r="Q23" s="388"/>
      <c r="R23" s="388"/>
      <c r="S23" s="388"/>
      <c r="T23" s="388"/>
      <c r="U23" s="388"/>
      <c r="V23" s="388"/>
      <c r="W23" s="388"/>
      <c r="X23" s="388"/>
      <c r="Y23" s="388"/>
      <c r="Z23" s="388"/>
    </row>
    <row r="24" spans="1:26" s="539" customFormat="1" ht="15" customHeight="1" x14ac:dyDescent="0.2">
      <c r="A24" s="701">
        <v>15</v>
      </c>
      <c r="B24" s="766" t="str">
        <f>'13'!B24</f>
        <v>Puskesmas Modopuro</v>
      </c>
      <c r="C24" s="555">
        <v>0</v>
      </c>
      <c r="D24" s="593">
        <v>1</v>
      </c>
      <c r="E24" s="381">
        <v>1</v>
      </c>
      <c r="F24" s="513">
        <v>0</v>
      </c>
      <c r="G24" s="513">
        <v>0</v>
      </c>
      <c r="H24" s="596">
        <v>0</v>
      </c>
      <c r="I24" s="513">
        <v>0</v>
      </c>
      <c r="J24" s="513">
        <v>0</v>
      </c>
      <c r="K24" s="596">
        <v>0</v>
      </c>
      <c r="L24" s="769">
        <v>0</v>
      </c>
      <c r="M24" s="559">
        <v>0</v>
      </c>
      <c r="N24" s="607">
        <v>0</v>
      </c>
      <c r="O24" s="388"/>
      <c r="P24" s="388"/>
      <c r="Q24" s="388"/>
      <c r="R24" s="388"/>
      <c r="S24" s="388"/>
      <c r="T24" s="388"/>
      <c r="U24" s="388"/>
      <c r="V24" s="388"/>
      <c r="W24" s="388"/>
      <c r="X24" s="388"/>
      <c r="Y24" s="388"/>
      <c r="Z24" s="388"/>
    </row>
    <row r="25" spans="1:26" s="539" customFormat="1" ht="15" customHeight="1" x14ac:dyDescent="0.2">
      <c r="A25" s="701">
        <v>16</v>
      </c>
      <c r="B25" s="766" t="str">
        <f>'13'!B25</f>
        <v>Puskesmas Pungging</v>
      </c>
      <c r="C25" s="555">
        <v>0</v>
      </c>
      <c r="D25" s="593">
        <v>2</v>
      </c>
      <c r="E25" s="381">
        <v>2</v>
      </c>
      <c r="F25" s="513">
        <v>0</v>
      </c>
      <c r="G25" s="513">
        <v>0</v>
      </c>
      <c r="H25" s="596">
        <v>0</v>
      </c>
      <c r="I25" s="513">
        <v>0</v>
      </c>
      <c r="J25" s="513">
        <v>0</v>
      </c>
      <c r="K25" s="596">
        <v>0</v>
      </c>
      <c r="L25" s="769">
        <v>1</v>
      </c>
      <c r="M25" s="559">
        <v>1</v>
      </c>
      <c r="N25" s="607">
        <v>2</v>
      </c>
      <c r="O25" s="388"/>
      <c r="P25" s="388"/>
      <c r="Q25" s="388"/>
      <c r="R25" s="388"/>
      <c r="S25" s="388"/>
      <c r="T25" s="388"/>
      <c r="U25" s="388"/>
      <c r="V25" s="388"/>
      <c r="W25" s="388"/>
      <c r="X25" s="388"/>
      <c r="Y25" s="388"/>
      <c r="Z25" s="388"/>
    </row>
    <row r="26" spans="1:26" s="539" customFormat="1" ht="15" customHeight="1" x14ac:dyDescent="0.2">
      <c r="A26" s="701">
        <v>17</v>
      </c>
      <c r="B26" s="766" t="str">
        <f>'13'!B26</f>
        <v>Puskesmas Watukenongo</v>
      </c>
      <c r="C26" s="555">
        <v>0</v>
      </c>
      <c r="D26" s="593">
        <v>0</v>
      </c>
      <c r="E26" s="381">
        <v>0</v>
      </c>
      <c r="F26" s="513">
        <v>0</v>
      </c>
      <c r="G26" s="513">
        <v>0</v>
      </c>
      <c r="H26" s="596">
        <v>0</v>
      </c>
      <c r="I26" s="513">
        <v>0</v>
      </c>
      <c r="J26" s="513">
        <v>0</v>
      </c>
      <c r="K26" s="596">
        <v>0</v>
      </c>
      <c r="L26" s="769">
        <v>0</v>
      </c>
      <c r="M26" s="559">
        <v>1</v>
      </c>
      <c r="N26" s="607">
        <v>1</v>
      </c>
      <c r="O26" s="388"/>
      <c r="P26" s="388"/>
      <c r="Q26" s="388"/>
      <c r="R26" s="388"/>
      <c r="S26" s="388"/>
      <c r="T26" s="388"/>
      <c r="U26" s="388"/>
      <c r="V26" s="388"/>
      <c r="W26" s="388"/>
      <c r="X26" s="388"/>
      <c r="Y26" s="388"/>
      <c r="Z26" s="388"/>
    </row>
    <row r="27" spans="1:26" s="539" customFormat="1" ht="15" customHeight="1" x14ac:dyDescent="0.2">
      <c r="A27" s="701">
        <v>18</v>
      </c>
      <c r="B27" s="766" t="str">
        <f>'13'!B27</f>
        <v>Puskesmas Ngoro</v>
      </c>
      <c r="C27" s="555">
        <v>0</v>
      </c>
      <c r="D27" s="593">
        <v>2</v>
      </c>
      <c r="E27" s="381">
        <v>2</v>
      </c>
      <c r="F27" s="513">
        <v>0</v>
      </c>
      <c r="G27" s="513">
        <v>0</v>
      </c>
      <c r="H27" s="596">
        <v>0</v>
      </c>
      <c r="I27" s="513">
        <v>0</v>
      </c>
      <c r="J27" s="513">
        <v>0</v>
      </c>
      <c r="K27" s="596">
        <v>0</v>
      </c>
      <c r="L27" s="769">
        <v>0</v>
      </c>
      <c r="M27" s="559">
        <v>0</v>
      </c>
      <c r="N27" s="607">
        <v>0</v>
      </c>
      <c r="O27" s="388"/>
      <c r="P27" s="388"/>
      <c r="Q27" s="388"/>
      <c r="R27" s="388"/>
      <c r="S27" s="388"/>
      <c r="T27" s="388"/>
      <c r="U27" s="388"/>
      <c r="V27" s="388"/>
      <c r="W27" s="388"/>
      <c r="X27" s="388"/>
      <c r="Y27" s="388"/>
      <c r="Z27" s="388"/>
    </row>
    <row r="28" spans="1:26" s="539" customFormat="1" ht="15" customHeight="1" x14ac:dyDescent="0.2">
      <c r="A28" s="701">
        <v>19</v>
      </c>
      <c r="B28" s="766" t="str">
        <f>'13'!B28</f>
        <v>Puskesmas Manduro</v>
      </c>
      <c r="C28" s="555">
        <v>0</v>
      </c>
      <c r="D28" s="593">
        <v>0</v>
      </c>
      <c r="E28" s="381">
        <v>0</v>
      </c>
      <c r="F28" s="513">
        <v>0</v>
      </c>
      <c r="G28" s="513">
        <v>0</v>
      </c>
      <c r="H28" s="596">
        <v>0</v>
      </c>
      <c r="I28" s="513">
        <v>0</v>
      </c>
      <c r="J28" s="513">
        <v>0</v>
      </c>
      <c r="K28" s="596">
        <v>0</v>
      </c>
      <c r="L28" s="769">
        <v>1</v>
      </c>
      <c r="M28" s="559">
        <v>1</v>
      </c>
      <c r="N28" s="607">
        <v>2</v>
      </c>
      <c r="O28" s="388"/>
      <c r="P28" s="388"/>
      <c r="Q28" s="388"/>
      <c r="R28" s="388"/>
      <c r="S28" s="388"/>
      <c r="T28" s="388"/>
      <c r="U28" s="388"/>
      <c r="V28" s="388"/>
      <c r="W28" s="388"/>
      <c r="X28" s="388"/>
      <c r="Y28" s="388"/>
      <c r="Z28" s="388"/>
    </row>
    <row r="29" spans="1:26" s="539" customFormat="1" ht="15" customHeight="1" x14ac:dyDescent="0.2">
      <c r="A29" s="701">
        <v>20</v>
      </c>
      <c r="B29" s="766" t="str">
        <f>'13'!B29</f>
        <v>Puskesmas Dlanggu</v>
      </c>
      <c r="C29" s="555">
        <v>0</v>
      </c>
      <c r="D29" s="593">
        <v>1</v>
      </c>
      <c r="E29" s="381">
        <v>1</v>
      </c>
      <c r="F29" s="513">
        <v>0</v>
      </c>
      <c r="G29" s="513">
        <v>0</v>
      </c>
      <c r="H29" s="596">
        <v>0</v>
      </c>
      <c r="I29" s="513">
        <v>0</v>
      </c>
      <c r="J29" s="513">
        <v>0</v>
      </c>
      <c r="K29" s="596">
        <v>0</v>
      </c>
      <c r="L29" s="769">
        <v>0</v>
      </c>
      <c r="M29" s="559">
        <v>0</v>
      </c>
      <c r="N29" s="607">
        <v>0</v>
      </c>
      <c r="O29" s="388"/>
      <c r="P29" s="388"/>
      <c r="Q29" s="388"/>
      <c r="R29" s="388"/>
      <c r="S29" s="388"/>
      <c r="T29" s="388"/>
      <c r="U29" s="388"/>
      <c r="V29" s="388"/>
      <c r="W29" s="388"/>
      <c r="X29" s="388"/>
      <c r="Y29" s="388"/>
      <c r="Z29" s="388"/>
    </row>
    <row r="30" spans="1:26" s="539" customFormat="1" ht="15" customHeight="1" x14ac:dyDescent="0.2">
      <c r="A30" s="701">
        <v>21</v>
      </c>
      <c r="B30" s="766" t="str">
        <f>'13'!B30</f>
        <v>Puskesmas Kutorejo</v>
      </c>
      <c r="C30" s="555">
        <v>0</v>
      </c>
      <c r="D30" s="593">
        <v>0</v>
      </c>
      <c r="E30" s="381">
        <v>0</v>
      </c>
      <c r="F30" s="513">
        <v>0</v>
      </c>
      <c r="G30" s="513">
        <v>0</v>
      </c>
      <c r="H30" s="596">
        <v>0</v>
      </c>
      <c r="I30" s="513">
        <v>0</v>
      </c>
      <c r="J30" s="513">
        <v>0</v>
      </c>
      <c r="K30" s="596">
        <v>0</v>
      </c>
      <c r="L30" s="769">
        <v>0</v>
      </c>
      <c r="M30" s="559">
        <v>1</v>
      </c>
      <c r="N30" s="607">
        <v>1</v>
      </c>
      <c r="O30" s="388"/>
      <c r="P30" s="388"/>
      <c r="Q30" s="388"/>
      <c r="R30" s="388"/>
      <c r="S30" s="388"/>
      <c r="T30" s="388"/>
      <c r="U30" s="388"/>
      <c r="V30" s="388"/>
      <c r="W30" s="388"/>
      <c r="X30" s="388"/>
      <c r="Y30" s="388"/>
      <c r="Z30" s="388"/>
    </row>
    <row r="31" spans="1:26" s="539" customFormat="1" ht="15" customHeight="1" x14ac:dyDescent="0.2">
      <c r="A31" s="701">
        <v>22</v>
      </c>
      <c r="B31" s="766" t="str">
        <f>'13'!B31</f>
        <v>Puskesmas Pesanggrahan</v>
      </c>
      <c r="C31" s="555">
        <v>0</v>
      </c>
      <c r="D31" s="593">
        <v>1</v>
      </c>
      <c r="E31" s="381">
        <v>1</v>
      </c>
      <c r="F31" s="513">
        <v>0</v>
      </c>
      <c r="G31" s="513">
        <v>0</v>
      </c>
      <c r="H31" s="596">
        <v>0</v>
      </c>
      <c r="I31" s="513">
        <v>0</v>
      </c>
      <c r="J31" s="513">
        <v>0</v>
      </c>
      <c r="K31" s="596">
        <v>0</v>
      </c>
      <c r="L31" s="769">
        <v>1</v>
      </c>
      <c r="M31" s="559">
        <v>0</v>
      </c>
      <c r="N31" s="607">
        <v>1</v>
      </c>
      <c r="O31" s="388"/>
      <c r="P31" s="388"/>
      <c r="Q31" s="388"/>
      <c r="R31" s="388"/>
      <c r="S31" s="388"/>
      <c r="T31" s="388"/>
      <c r="U31" s="388"/>
      <c r="V31" s="388"/>
      <c r="W31" s="388"/>
      <c r="X31" s="388"/>
      <c r="Y31" s="388"/>
      <c r="Z31" s="388"/>
    </row>
    <row r="32" spans="1:26" s="539" customFormat="1" ht="15" customHeight="1" x14ac:dyDescent="0.2">
      <c r="A32" s="701">
        <v>23</v>
      </c>
      <c r="B32" s="766" t="str">
        <f>'13'!B32</f>
        <v>Puskesmas Pacet</v>
      </c>
      <c r="C32" s="555">
        <v>1</v>
      </c>
      <c r="D32" s="593">
        <v>1</v>
      </c>
      <c r="E32" s="381">
        <v>2</v>
      </c>
      <c r="F32" s="513">
        <v>0</v>
      </c>
      <c r="G32" s="513">
        <v>0</v>
      </c>
      <c r="H32" s="596">
        <v>0</v>
      </c>
      <c r="I32" s="513">
        <v>0</v>
      </c>
      <c r="J32" s="513">
        <v>0</v>
      </c>
      <c r="K32" s="596">
        <v>0</v>
      </c>
      <c r="L32" s="769">
        <v>1</v>
      </c>
      <c r="M32" s="559">
        <v>1</v>
      </c>
      <c r="N32" s="607">
        <v>2</v>
      </c>
      <c r="O32" s="388"/>
      <c r="P32" s="388"/>
      <c r="Q32" s="388"/>
      <c r="R32" s="388"/>
      <c r="S32" s="388"/>
      <c r="T32" s="388"/>
      <c r="U32" s="388"/>
      <c r="V32" s="388"/>
      <c r="W32" s="388"/>
      <c r="X32" s="388"/>
      <c r="Y32" s="388"/>
      <c r="Z32" s="388"/>
    </row>
    <row r="33" spans="1:26" s="539" customFormat="1" ht="15" customHeight="1" x14ac:dyDescent="0.2">
      <c r="A33" s="701">
        <v>24</v>
      </c>
      <c r="B33" s="766" t="str">
        <f>'13'!B33</f>
        <v>Puskesmas Pandan</v>
      </c>
      <c r="C33" s="555">
        <v>0</v>
      </c>
      <c r="D33" s="593">
        <v>1</v>
      </c>
      <c r="E33" s="381">
        <v>1</v>
      </c>
      <c r="F33" s="513">
        <v>0</v>
      </c>
      <c r="G33" s="513">
        <v>0</v>
      </c>
      <c r="H33" s="596">
        <v>0</v>
      </c>
      <c r="I33" s="513">
        <v>0</v>
      </c>
      <c r="J33" s="513">
        <v>0</v>
      </c>
      <c r="K33" s="596">
        <v>0</v>
      </c>
      <c r="L33" s="769">
        <v>1</v>
      </c>
      <c r="M33" s="559">
        <v>1</v>
      </c>
      <c r="N33" s="607">
        <v>2</v>
      </c>
      <c r="O33" s="388"/>
      <c r="P33" s="388"/>
      <c r="Q33" s="388"/>
      <c r="R33" s="388"/>
      <c r="S33" s="388"/>
      <c r="T33" s="388"/>
      <c r="U33" s="388"/>
      <c r="V33" s="388"/>
      <c r="W33" s="388"/>
      <c r="X33" s="388"/>
      <c r="Y33" s="388"/>
      <c r="Z33" s="388"/>
    </row>
    <row r="34" spans="1:26" s="539" customFormat="1" ht="15" customHeight="1" x14ac:dyDescent="0.2">
      <c r="A34" s="701">
        <v>25</v>
      </c>
      <c r="B34" s="766" t="str">
        <f>'13'!B34</f>
        <v>Puskesmas Trawas</v>
      </c>
      <c r="C34" s="555">
        <v>0</v>
      </c>
      <c r="D34" s="593">
        <v>0</v>
      </c>
      <c r="E34" s="381">
        <v>0</v>
      </c>
      <c r="F34" s="513">
        <v>0</v>
      </c>
      <c r="G34" s="513">
        <v>0</v>
      </c>
      <c r="H34" s="596">
        <v>0</v>
      </c>
      <c r="I34" s="513">
        <v>0</v>
      </c>
      <c r="J34" s="513">
        <v>0</v>
      </c>
      <c r="K34" s="596">
        <v>0</v>
      </c>
      <c r="L34" s="769">
        <v>0</v>
      </c>
      <c r="M34" s="559">
        <v>0</v>
      </c>
      <c r="N34" s="607">
        <v>0</v>
      </c>
      <c r="O34" s="388"/>
      <c r="P34" s="388"/>
      <c r="Q34" s="388"/>
      <c r="R34" s="388"/>
      <c r="S34" s="388"/>
      <c r="T34" s="388"/>
      <c r="U34" s="388"/>
      <c r="V34" s="388"/>
      <c r="W34" s="388"/>
      <c r="X34" s="388"/>
      <c r="Y34" s="388"/>
      <c r="Z34" s="388"/>
    </row>
    <row r="35" spans="1:26" s="539" customFormat="1" ht="15" customHeight="1" x14ac:dyDescent="0.2">
      <c r="A35" s="701">
        <v>26</v>
      </c>
      <c r="B35" s="766" t="str">
        <f>'13'!B35</f>
        <v>Puskesmas Gondang</v>
      </c>
      <c r="C35" s="555">
        <v>0</v>
      </c>
      <c r="D35" s="593">
        <v>1</v>
      </c>
      <c r="E35" s="381">
        <v>1</v>
      </c>
      <c r="F35" s="513">
        <v>0</v>
      </c>
      <c r="G35" s="513">
        <v>0</v>
      </c>
      <c r="H35" s="596">
        <v>0</v>
      </c>
      <c r="I35" s="513">
        <v>0</v>
      </c>
      <c r="J35" s="513">
        <v>0</v>
      </c>
      <c r="K35" s="596">
        <v>0</v>
      </c>
      <c r="L35" s="769">
        <v>0</v>
      </c>
      <c r="M35" s="559">
        <v>1</v>
      </c>
      <c r="N35" s="607">
        <v>1</v>
      </c>
      <c r="O35" s="388"/>
      <c r="P35" s="388"/>
      <c r="Q35" s="388"/>
      <c r="R35" s="388"/>
      <c r="S35" s="388"/>
      <c r="T35" s="388"/>
      <c r="U35" s="388"/>
      <c r="V35" s="388"/>
      <c r="W35" s="388"/>
      <c r="X35" s="388"/>
      <c r="Y35" s="388"/>
      <c r="Z35" s="388"/>
    </row>
    <row r="36" spans="1:26" s="539" customFormat="1" ht="15" customHeight="1" x14ac:dyDescent="0.2">
      <c r="A36" s="750">
        <v>27</v>
      </c>
      <c r="B36" s="766" t="str">
        <f>'13'!B36</f>
        <v>Puskesmas Jatirejo</v>
      </c>
      <c r="C36" s="556">
        <v>1</v>
      </c>
      <c r="D36" s="593">
        <v>1</v>
      </c>
      <c r="E36" s="381">
        <v>2</v>
      </c>
      <c r="F36" s="513">
        <v>0</v>
      </c>
      <c r="G36" s="513">
        <v>0</v>
      </c>
      <c r="H36" s="596">
        <v>0</v>
      </c>
      <c r="I36" s="513">
        <v>0</v>
      </c>
      <c r="J36" s="513">
        <v>0</v>
      </c>
      <c r="K36" s="596">
        <v>0</v>
      </c>
      <c r="L36" s="769">
        <v>0</v>
      </c>
      <c r="M36" s="560">
        <v>1</v>
      </c>
      <c r="N36" s="607">
        <v>1</v>
      </c>
      <c r="O36" s="388"/>
      <c r="P36" s="388"/>
      <c r="Q36" s="388"/>
      <c r="R36" s="388"/>
      <c r="S36" s="388"/>
      <c r="T36" s="388"/>
      <c r="U36" s="388"/>
      <c r="V36" s="388"/>
      <c r="W36" s="388"/>
      <c r="X36" s="388"/>
      <c r="Y36" s="388"/>
      <c r="Z36" s="388"/>
    </row>
    <row r="37" spans="1:26" s="539" customFormat="1" ht="15" customHeight="1" x14ac:dyDescent="0.2">
      <c r="A37" s="771" t="s">
        <v>1161</v>
      </c>
      <c r="B37" s="540"/>
      <c r="C37" s="562">
        <f t="shared" ref="C37:N37" si="0">SUM(C10:C36)</f>
        <v>5</v>
      </c>
      <c r="D37" s="562">
        <f t="shared" si="0"/>
        <v>19</v>
      </c>
      <c r="E37" s="562">
        <f t="shared" si="0"/>
        <v>24</v>
      </c>
      <c r="F37" s="562">
        <f t="shared" si="0"/>
        <v>0</v>
      </c>
      <c r="G37" s="562">
        <f t="shared" si="0"/>
        <v>0</v>
      </c>
      <c r="H37" s="562">
        <f t="shared" si="0"/>
        <v>0</v>
      </c>
      <c r="I37" s="562">
        <f t="shared" si="0"/>
        <v>0</v>
      </c>
      <c r="J37" s="562">
        <f t="shared" si="0"/>
        <v>0</v>
      </c>
      <c r="K37" s="562">
        <f t="shared" si="0"/>
        <v>0</v>
      </c>
      <c r="L37" s="562">
        <f t="shared" si="0"/>
        <v>8</v>
      </c>
      <c r="M37" s="562">
        <f t="shared" si="0"/>
        <v>14</v>
      </c>
      <c r="N37" s="772">
        <f t="shared" si="0"/>
        <v>22</v>
      </c>
      <c r="O37" s="388"/>
      <c r="P37" s="388"/>
      <c r="Q37" s="388"/>
      <c r="R37" s="388"/>
      <c r="S37" s="388"/>
      <c r="T37" s="388"/>
      <c r="U37" s="388"/>
      <c r="V37" s="388"/>
      <c r="W37" s="388"/>
      <c r="X37" s="388"/>
      <c r="Y37" s="388"/>
      <c r="Z37" s="388"/>
    </row>
    <row r="38" spans="1:26" s="539" customFormat="1" x14ac:dyDescent="0.2">
      <c r="A38" s="798">
        <v>1</v>
      </c>
      <c r="B38" s="799" t="s">
        <v>1163</v>
      </c>
      <c r="C38" s="800">
        <v>4</v>
      </c>
      <c r="D38" s="801">
        <v>5</v>
      </c>
      <c r="E38" s="802">
        <v>9</v>
      </c>
      <c r="F38" s="801">
        <v>10</v>
      </c>
      <c r="G38" s="800">
        <v>6</v>
      </c>
      <c r="H38" s="802">
        <v>16</v>
      </c>
      <c r="I38" s="801">
        <v>0</v>
      </c>
      <c r="J38" s="800">
        <v>5</v>
      </c>
      <c r="K38" s="802">
        <v>5</v>
      </c>
      <c r="L38" s="801">
        <v>4</v>
      </c>
      <c r="M38" s="800">
        <v>9</v>
      </c>
      <c r="N38" s="803">
        <v>13</v>
      </c>
      <c r="O38" s="388"/>
      <c r="P38" s="388"/>
      <c r="Q38" s="388"/>
      <c r="R38" s="388"/>
      <c r="S38" s="388"/>
      <c r="T38" s="388"/>
      <c r="U38" s="388"/>
      <c r="V38" s="388"/>
      <c r="W38" s="388"/>
      <c r="X38" s="388"/>
      <c r="Y38" s="388"/>
      <c r="Z38" s="388"/>
    </row>
    <row r="39" spans="1:26" s="539" customFormat="1" x14ac:dyDescent="0.2">
      <c r="A39" s="742">
        <v>2</v>
      </c>
      <c r="B39" s="749" t="s">
        <v>1270</v>
      </c>
      <c r="C39" s="555">
        <v>4</v>
      </c>
      <c r="D39" s="593">
        <v>14</v>
      </c>
      <c r="E39" s="381">
        <v>18</v>
      </c>
      <c r="F39" s="593">
        <v>8</v>
      </c>
      <c r="G39" s="555">
        <v>4</v>
      </c>
      <c r="H39" s="381">
        <v>12</v>
      </c>
      <c r="I39" s="593">
        <v>1</v>
      </c>
      <c r="J39" s="555">
        <v>1</v>
      </c>
      <c r="K39" s="381">
        <v>2</v>
      </c>
      <c r="L39" s="593">
        <v>3</v>
      </c>
      <c r="M39" s="555">
        <v>9</v>
      </c>
      <c r="N39" s="781">
        <v>12</v>
      </c>
      <c r="O39" s="388"/>
      <c r="P39" s="388"/>
      <c r="Q39" s="388"/>
      <c r="R39" s="388"/>
      <c r="S39" s="388"/>
      <c r="T39" s="388"/>
      <c r="U39" s="388"/>
      <c r="V39" s="388"/>
      <c r="W39" s="388"/>
      <c r="X39" s="388"/>
      <c r="Y39" s="388"/>
      <c r="Z39" s="388"/>
    </row>
    <row r="40" spans="1:26" s="539" customFormat="1" x14ac:dyDescent="0.2">
      <c r="A40" s="742">
        <v>3</v>
      </c>
      <c r="B40" s="749" t="s">
        <v>1165</v>
      </c>
      <c r="C40" s="555">
        <v>0</v>
      </c>
      <c r="D40" s="593">
        <v>9</v>
      </c>
      <c r="E40" s="381">
        <v>9</v>
      </c>
      <c r="F40" s="593">
        <v>2</v>
      </c>
      <c r="G40" s="555">
        <v>5</v>
      </c>
      <c r="H40" s="381">
        <v>7</v>
      </c>
      <c r="I40" s="593">
        <v>1</v>
      </c>
      <c r="J40" s="555">
        <v>1</v>
      </c>
      <c r="K40" s="381">
        <v>2</v>
      </c>
      <c r="L40" s="593">
        <v>1</v>
      </c>
      <c r="M40" s="555">
        <v>3</v>
      </c>
      <c r="N40" s="781">
        <v>4</v>
      </c>
      <c r="O40" s="388"/>
      <c r="P40" s="388"/>
      <c r="Q40" s="388"/>
      <c r="R40" s="388"/>
      <c r="S40" s="388"/>
      <c r="T40" s="388"/>
      <c r="U40" s="388"/>
      <c r="V40" s="388"/>
      <c r="W40" s="388"/>
      <c r="X40" s="388"/>
      <c r="Y40" s="388"/>
      <c r="Z40" s="388"/>
    </row>
    <row r="41" spans="1:26" s="539" customFormat="1" x14ac:dyDescent="0.2">
      <c r="A41" s="742">
        <v>4</v>
      </c>
      <c r="B41" s="749" t="s">
        <v>1145</v>
      </c>
      <c r="C41" s="555">
        <v>0</v>
      </c>
      <c r="D41" s="593">
        <v>0</v>
      </c>
      <c r="E41" s="381">
        <v>0</v>
      </c>
      <c r="F41" s="593">
        <v>0</v>
      </c>
      <c r="G41" s="555">
        <v>0</v>
      </c>
      <c r="H41" s="381">
        <v>0</v>
      </c>
      <c r="I41" s="593">
        <v>0</v>
      </c>
      <c r="J41" s="555">
        <v>0</v>
      </c>
      <c r="K41" s="381">
        <v>0</v>
      </c>
      <c r="L41" s="593">
        <v>0</v>
      </c>
      <c r="M41" s="555">
        <v>1</v>
      </c>
      <c r="N41" s="781">
        <v>1</v>
      </c>
      <c r="O41" s="388"/>
      <c r="P41" s="388"/>
      <c r="Q41" s="388"/>
      <c r="R41" s="388"/>
      <c r="S41" s="388"/>
      <c r="T41" s="388"/>
      <c r="U41" s="388"/>
      <c r="V41" s="388"/>
      <c r="W41" s="388"/>
      <c r="X41" s="388"/>
      <c r="Y41" s="388"/>
      <c r="Z41" s="388"/>
    </row>
    <row r="42" spans="1:26" s="539" customFormat="1" x14ac:dyDescent="0.2">
      <c r="A42" s="742">
        <v>5</v>
      </c>
      <c r="B42" s="749" t="s">
        <v>1143</v>
      </c>
      <c r="C42" s="555">
        <v>0</v>
      </c>
      <c r="D42" s="593">
        <v>2</v>
      </c>
      <c r="E42" s="381">
        <v>2</v>
      </c>
      <c r="F42" s="593">
        <v>2</v>
      </c>
      <c r="G42" s="555">
        <v>0</v>
      </c>
      <c r="H42" s="381">
        <v>2</v>
      </c>
      <c r="I42" s="593">
        <v>0</v>
      </c>
      <c r="J42" s="555">
        <v>0</v>
      </c>
      <c r="K42" s="381">
        <v>0</v>
      </c>
      <c r="L42" s="593">
        <v>0</v>
      </c>
      <c r="M42" s="555">
        <v>1</v>
      </c>
      <c r="N42" s="781">
        <v>1</v>
      </c>
      <c r="O42" s="388"/>
      <c r="P42" s="388"/>
      <c r="Q42" s="388"/>
      <c r="R42" s="388"/>
      <c r="S42" s="388"/>
      <c r="T42" s="388"/>
      <c r="U42" s="388"/>
      <c r="V42" s="388"/>
      <c r="W42" s="388"/>
      <c r="X42" s="388"/>
      <c r="Y42" s="388"/>
      <c r="Z42" s="388"/>
    </row>
    <row r="43" spans="1:26" s="539" customFormat="1" x14ac:dyDescent="0.2">
      <c r="A43" s="742">
        <v>6</v>
      </c>
      <c r="B43" s="749" t="s">
        <v>1148</v>
      </c>
      <c r="C43" s="555">
        <v>0</v>
      </c>
      <c r="D43" s="593">
        <v>3</v>
      </c>
      <c r="E43" s="381">
        <v>3</v>
      </c>
      <c r="F43" s="593">
        <v>0</v>
      </c>
      <c r="G43" s="555">
        <v>0</v>
      </c>
      <c r="H43" s="381">
        <v>0</v>
      </c>
      <c r="I43" s="593">
        <v>1</v>
      </c>
      <c r="J43" s="555">
        <v>1</v>
      </c>
      <c r="K43" s="381">
        <v>2</v>
      </c>
      <c r="L43" s="593">
        <v>0</v>
      </c>
      <c r="M43" s="555">
        <v>2</v>
      </c>
      <c r="N43" s="781">
        <v>2</v>
      </c>
      <c r="O43" s="388"/>
      <c r="P43" s="388"/>
      <c r="Q43" s="388"/>
      <c r="R43" s="388"/>
      <c r="S43" s="388"/>
      <c r="T43" s="388"/>
      <c r="U43" s="388"/>
      <c r="V43" s="388"/>
      <c r="W43" s="388"/>
      <c r="X43" s="388"/>
      <c r="Y43" s="388"/>
      <c r="Z43" s="388"/>
    </row>
    <row r="44" spans="1:26" s="539" customFormat="1" x14ac:dyDescent="0.2">
      <c r="A44" s="742">
        <v>7</v>
      </c>
      <c r="B44" s="749" t="s">
        <v>1142</v>
      </c>
      <c r="C44" s="555">
        <v>0</v>
      </c>
      <c r="D44" s="593">
        <v>7</v>
      </c>
      <c r="E44" s="381">
        <v>7</v>
      </c>
      <c r="F44" s="593">
        <v>3</v>
      </c>
      <c r="G44" s="555">
        <v>1</v>
      </c>
      <c r="H44" s="381">
        <v>4</v>
      </c>
      <c r="I44" s="593">
        <v>0</v>
      </c>
      <c r="J44" s="555">
        <v>0</v>
      </c>
      <c r="K44" s="381">
        <v>0</v>
      </c>
      <c r="L44" s="593">
        <v>0</v>
      </c>
      <c r="M44" s="555">
        <v>4</v>
      </c>
      <c r="N44" s="781">
        <v>4</v>
      </c>
      <c r="O44" s="388"/>
      <c r="P44" s="388"/>
      <c r="Q44" s="388"/>
      <c r="R44" s="388"/>
      <c r="S44" s="388"/>
      <c r="T44" s="388"/>
      <c r="U44" s="388"/>
      <c r="V44" s="388"/>
      <c r="W44" s="388"/>
      <c r="X44" s="388"/>
      <c r="Y44" s="388"/>
      <c r="Z44" s="388"/>
    </row>
    <row r="45" spans="1:26" s="539" customFormat="1" x14ac:dyDescent="0.2">
      <c r="A45" s="742">
        <v>8</v>
      </c>
      <c r="B45" s="749" t="s">
        <v>1271</v>
      </c>
      <c r="C45" s="555">
        <v>2</v>
      </c>
      <c r="D45" s="593">
        <v>5</v>
      </c>
      <c r="E45" s="381">
        <v>7</v>
      </c>
      <c r="F45" s="593">
        <v>0</v>
      </c>
      <c r="G45" s="555">
        <v>2</v>
      </c>
      <c r="H45" s="381">
        <v>2</v>
      </c>
      <c r="I45" s="593">
        <v>0</v>
      </c>
      <c r="J45" s="555">
        <v>0</v>
      </c>
      <c r="K45" s="381">
        <v>0</v>
      </c>
      <c r="L45" s="593">
        <v>0</v>
      </c>
      <c r="M45" s="555">
        <v>2</v>
      </c>
      <c r="N45" s="781">
        <v>2</v>
      </c>
      <c r="O45" s="388"/>
      <c r="P45" s="388"/>
      <c r="Q45" s="388"/>
      <c r="R45" s="388"/>
      <c r="S45" s="388"/>
      <c r="T45" s="388"/>
      <c r="U45" s="388"/>
      <c r="V45" s="388"/>
      <c r="W45" s="388"/>
      <c r="X45" s="388"/>
      <c r="Y45" s="388"/>
      <c r="Z45" s="388"/>
    </row>
    <row r="46" spans="1:26" s="539" customFormat="1" x14ac:dyDescent="0.2">
      <c r="A46" s="742">
        <v>9</v>
      </c>
      <c r="B46" s="749" t="s">
        <v>1162</v>
      </c>
      <c r="C46" s="555">
        <v>2</v>
      </c>
      <c r="D46" s="593">
        <v>14</v>
      </c>
      <c r="E46" s="381">
        <v>16</v>
      </c>
      <c r="F46" s="593">
        <v>5</v>
      </c>
      <c r="G46" s="555">
        <v>3</v>
      </c>
      <c r="H46" s="381">
        <v>8</v>
      </c>
      <c r="I46" s="593">
        <v>3</v>
      </c>
      <c r="J46" s="555">
        <v>2</v>
      </c>
      <c r="K46" s="381">
        <v>5</v>
      </c>
      <c r="L46" s="593">
        <v>2</v>
      </c>
      <c r="M46" s="555">
        <v>7</v>
      </c>
      <c r="N46" s="781">
        <v>9</v>
      </c>
      <c r="O46" s="388"/>
      <c r="P46" s="388"/>
      <c r="Q46" s="388"/>
      <c r="R46" s="388"/>
      <c r="S46" s="388"/>
      <c r="T46" s="388"/>
      <c r="U46" s="388"/>
      <c r="V46" s="388"/>
      <c r="W46" s="388"/>
      <c r="X46" s="388"/>
      <c r="Y46" s="388"/>
      <c r="Z46" s="388"/>
    </row>
    <row r="47" spans="1:26" s="539" customFormat="1" x14ac:dyDescent="0.2">
      <c r="A47" s="742">
        <v>10</v>
      </c>
      <c r="B47" s="749" t="s">
        <v>1167</v>
      </c>
      <c r="C47" s="555">
        <v>5</v>
      </c>
      <c r="D47" s="593">
        <v>7</v>
      </c>
      <c r="E47" s="381">
        <v>12</v>
      </c>
      <c r="F47" s="593">
        <v>2</v>
      </c>
      <c r="G47" s="555">
        <v>7</v>
      </c>
      <c r="H47" s="381">
        <v>9</v>
      </c>
      <c r="I47" s="593">
        <v>1</v>
      </c>
      <c r="J47" s="555">
        <v>1</v>
      </c>
      <c r="K47" s="381">
        <v>2</v>
      </c>
      <c r="L47" s="593">
        <v>4</v>
      </c>
      <c r="M47" s="555">
        <v>7</v>
      </c>
      <c r="N47" s="781">
        <v>11</v>
      </c>
      <c r="O47" s="388"/>
      <c r="P47" s="388"/>
      <c r="Q47" s="388"/>
      <c r="R47" s="388"/>
      <c r="S47" s="388"/>
      <c r="T47" s="388"/>
      <c r="U47" s="388"/>
      <c r="V47" s="388"/>
      <c r="W47" s="388"/>
      <c r="X47" s="388"/>
      <c r="Y47" s="388"/>
      <c r="Z47" s="388"/>
    </row>
    <row r="48" spans="1:26" s="539" customFormat="1" x14ac:dyDescent="0.2">
      <c r="A48" s="804">
        <v>11</v>
      </c>
      <c r="B48" s="805" t="s">
        <v>1164</v>
      </c>
      <c r="C48" s="806">
        <v>1</v>
      </c>
      <c r="D48" s="807">
        <v>6</v>
      </c>
      <c r="E48" s="808">
        <v>7</v>
      </c>
      <c r="F48" s="807">
        <v>2</v>
      </c>
      <c r="G48" s="806">
        <v>3</v>
      </c>
      <c r="H48" s="808">
        <v>5</v>
      </c>
      <c r="I48" s="807">
        <v>0</v>
      </c>
      <c r="J48" s="806">
        <v>1</v>
      </c>
      <c r="K48" s="808">
        <v>1</v>
      </c>
      <c r="L48" s="807">
        <v>3</v>
      </c>
      <c r="M48" s="806">
        <v>5</v>
      </c>
      <c r="N48" s="809">
        <v>8</v>
      </c>
      <c r="O48" s="388"/>
      <c r="P48" s="388"/>
      <c r="Q48" s="388"/>
      <c r="R48" s="388"/>
      <c r="S48" s="388"/>
      <c r="T48" s="388"/>
      <c r="U48" s="388"/>
      <c r="V48" s="388"/>
      <c r="W48" s="388"/>
      <c r="X48" s="388"/>
      <c r="Y48" s="388"/>
      <c r="Z48" s="388"/>
    </row>
    <row r="49" spans="1:26" s="539" customFormat="1" ht="15" customHeight="1" x14ac:dyDescent="0.2">
      <c r="A49" s="795" t="s">
        <v>1168</v>
      </c>
      <c r="B49" s="541"/>
      <c r="C49" s="796">
        <f t="shared" ref="C49:N49" si="1">SUM(C38:C48)</f>
        <v>18</v>
      </c>
      <c r="D49" s="796">
        <f t="shared" si="1"/>
        <v>72</v>
      </c>
      <c r="E49" s="796">
        <f t="shared" si="1"/>
        <v>90</v>
      </c>
      <c r="F49" s="796">
        <f t="shared" si="1"/>
        <v>34</v>
      </c>
      <c r="G49" s="796">
        <f t="shared" si="1"/>
        <v>31</v>
      </c>
      <c r="H49" s="796">
        <f t="shared" si="1"/>
        <v>65</v>
      </c>
      <c r="I49" s="796">
        <f t="shared" si="1"/>
        <v>7</v>
      </c>
      <c r="J49" s="796">
        <f t="shared" si="1"/>
        <v>12</v>
      </c>
      <c r="K49" s="796">
        <f t="shared" si="1"/>
        <v>19</v>
      </c>
      <c r="L49" s="796">
        <f t="shared" si="1"/>
        <v>17</v>
      </c>
      <c r="M49" s="796">
        <f t="shared" si="1"/>
        <v>50</v>
      </c>
      <c r="N49" s="797">
        <f t="shared" si="1"/>
        <v>67</v>
      </c>
      <c r="O49" s="388"/>
      <c r="P49" s="388"/>
      <c r="Q49" s="388"/>
      <c r="R49" s="388"/>
      <c r="S49" s="388"/>
      <c r="T49" s="388"/>
      <c r="U49" s="388"/>
      <c r="V49" s="388"/>
      <c r="W49" s="388"/>
      <c r="X49" s="388"/>
      <c r="Y49" s="388"/>
      <c r="Z49" s="388"/>
    </row>
    <row r="50" spans="1:26" s="539" customFormat="1" ht="15.75" customHeight="1" x14ac:dyDescent="0.2">
      <c r="A50" s="448">
        <v>1</v>
      </c>
      <c r="B50" s="766" t="str">
        <f>'13'!B50</f>
        <v>Klinik Keluarga Bahagia</v>
      </c>
      <c r="C50" s="597">
        <v>0</v>
      </c>
      <c r="D50" s="597">
        <v>0</v>
      </c>
      <c r="E50" s="598">
        <v>0</v>
      </c>
      <c r="F50" s="599">
        <v>0</v>
      </c>
      <c r="G50" s="599">
        <v>0</v>
      </c>
      <c r="H50" s="599">
        <v>0</v>
      </c>
      <c r="I50" s="600">
        <v>0</v>
      </c>
      <c r="J50" s="601">
        <v>0</v>
      </c>
      <c r="K50" s="601">
        <v>0</v>
      </c>
      <c r="L50" s="602">
        <v>0</v>
      </c>
      <c r="M50" s="602">
        <v>0</v>
      </c>
      <c r="N50" s="601">
        <v>0</v>
      </c>
      <c r="O50" s="388"/>
      <c r="P50" s="388"/>
      <c r="Q50" s="388"/>
      <c r="R50" s="388"/>
      <c r="S50" s="388"/>
      <c r="T50" s="388"/>
      <c r="U50" s="388"/>
      <c r="V50" s="388"/>
      <c r="W50" s="388"/>
      <c r="X50" s="388"/>
      <c r="Y50" s="388"/>
      <c r="Z50" s="388"/>
    </row>
    <row r="51" spans="1:26" s="539" customFormat="1" ht="15" customHeight="1" x14ac:dyDescent="0.2">
      <c r="A51" s="701">
        <v>2</v>
      </c>
      <c r="B51" s="766" t="str">
        <f>'13'!B51</f>
        <v>Klinik Hikmah</v>
      </c>
      <c r="C51" s="603">
        <v>0</v>
      </c>
      <c r="D51" s="603">
        <v>0</v>
      </c>
      <c r="E51" s="604">
        <v>0</v>
      </c>
      <c r="F51" s="605">
        <v>0</v>
      </c>
      <c r="G51" s="605">
        <v>0</v>
      </c>
      <c r="H51" s="605">
        <v>0</v>
      </c>
      <c r="I51" s="606">
        <v>0</v>
      </c>
      <c r="J51" s="607">
        <v>0</v>
      </c>
      <c r="K51" s="607">
        <v>0</v>
      </c>
      <c r="L51" s="608">
        <v>0</v>
      </c>
      <c r="M51" s="608">
        <v>0</v>
      </c>
      <c r="N51" s="607">
        <v>0</v>
      </c>
      <c r="O51" s="388"/>
      <c r="P51" s="388"/>
      <c r="Q51" s="388"/>
      <c r="R51" s="388"/>
      <c r="S51" s="388"/>
      <c r="T51" s="388"/>
      <c r="U51" s="388"/>
      <c r="V51" s="388"/>
      <c r="W51" s="388"/>
      <c r="X51" s="388"/>
      <c r="Y51" s="388"/>
      <c r="Z51" s="388"/>
    </row>
    <row r="52" spans="1:26" s="539" customFormat="1" ht="15" customHeight="1" x14ac:dyDescent="0.2">
      <c r="A52" s="701">
        <v>3</v>
      </c>
      <c r="B52" s="766" t="str">
        <f>'13'!B52</f>
        <v>Klinik Nabila Husada</v>
      </c>
      <c r="C52" s="603">
        <v>0</v>
      </c>
      <c r="D52" s="603">
        <v>0</v>
      </c>
      <c r="E52" s="604">
        <v>0</v>
      </c>
      <c r="F52" s="605">
        <v>0</v>
      </c>
      <c r="G52" s="605">
        <v>0</v>
      </c>
      <c r="H52" s="605">
        <v>0</v>
      </c>
      <c r="I52" s="606">
        <v>0</v>
      </c>
      <c r="J52" s="607">
        <v>0</v>
      </c>
      <c r="K52" s="607">
        <v>0</v>
      </c>
      <c r="L52" s="608">
        <v>0</v>
      </c>
      <c r="M52" s="608">
        <v>1</v>
      </c>
      <c r="N52" s="607">
        <v>1</v>
      </c>
      <c r="O52" s="388"/>
      <c r="P52" s="388"/>
      <c r="Q52" s="388"/>
      <c r="R52" s="388"/>
      <c r="S52" s="388"/>
      <c r="T52" s="388"/>
      <c r="U52" s="388"/>
      <c r="V52" s="388"/>
      <c r="W52" s="388"/>
      <c r="X52" s="388"/>
      <c r="Y52" s="388"/>
      <c r="Z52" s="388"/>
    </row>
    <row r="53" spans="1:26" s="539" customFormat="1" ht="15" customHeight="1" x14ac:dyDescent="0.2">
      <c r="A53" s="701">
        <v>4</v>
      </c>
      <c r="B53" s="766" t="str">
        <f>'13'!B53</f>
        <v>Klinik Mitra 38</v>
      </c>
      <c r="C53" s="603">
        <v>0</v>
      </c>
      <c r="D53" s="603">
        <v>0</v>
      </c>
      <c r="E53" s="604">
        <v>0</v>
      </c>
      <c r="F53" s="605">
        <v>0</v>
      </c>
      <c r="G53" s="605">
        <v>0</v>
      </c>
      <c r="H53" s="605">
        <v>0</v>
      </c>
      <c r="I53" s="606">
        <v>0</v>
      </c>
      <c r="J53" s="607">
        <v>0</v>
      </c>
      <c r="K53" s="607">
        <v>0</v>
      </c>
      <c r="L53" s="608">
        <v>0</v>
      </c>
      <c r="M53" s="608">
        <v>0</v>
      </c>
      <c r="N53" s="607">
        <v>0</v>
      </c>
      <c r="O53" s="388"/>
      <c r="P53" s="388"/>
      <c r="Q53" s="388"/>
      <c r="R53" s="388"/>
      <c r="S53" s="388"/>
      <c r="T53" s="388"/>
      <c r="U53" s="388"/>
      <c r="V53" s="388"/>
      <c r="W53" s="388"/>
      <c r="X53" s="388"/>
      <c r="Y53" s="388"/>
      <c r="Z53" s="388"/>
    </row>
    <row r="54" spans="1:26" s="539" customFormat="1" ht="15" customHeight="1" x14ac:dyDescent="0.2">
      <c r="A54" s="701">
        <v>5</v>
      </c>
      <c r="B54" s="766" t="str">
        <f>'13'!B54</f>
        <v>Klinik Mitra 47</v>
      </c>
      <c r="C54" s="603">
        <v>0</v>
      </c>
      <c r="D54" s="603">
        <v>0</v>
      </c>
      <c r="E54" s="604">
        <v>0</v>
      </c>
      <c r="F54" s="605">
        <v>0</v>
      </c>
      <c r="G54" s="605">
        <v>0</v>
      </c>
      <c r="H54" s="605">
        <v>0</v>
      </c>
      <c r="I54" s="606">
        <v>0</v>
      </c>
      <c r="J54" s="607">
        <v>0</v>
      </c>
      <c r="K54" s="607">
        <v>0</v>
      </c>
      <c r="L54" s="608">
        <v>0</v>
      </c>
      <c r="M54" s="608">
        <v>0</v>
      </c>
      <c r="N54" s="607">
        <v>0</v>
      </c>
      <c r="O54" s="388"/>
      <c r="P54" s="388"/>
      <c r="Q54" s="388"/>
      <c r="R54" s="388"/>
      <c r="S54" s="388"/>
      <c r="T54" s="388"/>
      <c r="U54" s="388"/>
      <c r="V54" s="388"/>
      <c r="W54" s="388"/>
      <c r="X54" s="388"/>
      <c r="Y54" s="388"/>
      <c r="Z54" s="388"/>
    </row>
    <row r="55" spans="1:26" s="539" customFormat="1" ht="15" customHeight="1" x14ac:dyDescent="0.2">
      <c r="A55" s="701">
        <v>6</v>
      </c>
      <c r="B55" s="766" t="str">
        <f>'13'!B55</f>
        <v>Klinik Pratama Nusa Medika Gempolkrep</v>
      </c>
      <c r="C55" s="603">
        <v>0</v>
      </c>
      <c r="D55" s="603">
        <v>0</v>
      </c>
      <c r="E55" s="604">
        <v>0</v>
      </c>
      <c r="F55" s="605">
        <v>0</v>
      </c>
      <c r="G55" s="605">
        <v>0</v>
      </c>
      <c r="H55" s="605">
        <v>0</v>
      </c>
      <c r="I55" s="606">
        <v>0</v>
      </c>
      <c r="J55" s="607">
        <v>0</v>
      </c>
      <c r="K55" s="607">
        <v>0</v>
      </c>
      <c r="L55" s="608">
        <v>0</v>
      </c>
      <c r="M55" s="608">
        <v>0</v>
      </c>
      <c r="N55" s="607">
        <v>0</v>
      </c>
      <c r="O55" s="388"/>
      <c r="P55" s="388"/>
      <c r="Q55" s="388"/>
      <c r="R55" s="388"/>
      <c r="S55" s="388"/>
      <c r="T55" s="388"/>
      <c r="U55" s="388"/>
      <c r="V55" s="388"/>
      <c r="W55" s="388"/>
      <c r="X55" s="388"/>
      <c r="Y55" s="388"/>
      <c r="Z55" s="388"/>
    </row>
    <row r="56" spans="1:26" s="539" customFormat="1" ht="15" customHeight="1" x14ac:dyDescent="0.2">
      <c r="A56" s="701">
        <v>7</v>
      </c>
      <c r="B56" s="766" t="str">
        <f>'13'!B56</f>
        <v>Klinik Surya Husada</v>
      </c>
      <c r="C56" s="603">
        <v>0</v>
      </c>
      <c r="D56" s="603">
        <v>0</v>
      </c>
      <c r="E56" s="604">
        <v>0</v>
      </c>
      <c r="F56" s="605">
        <v>0</v>
      </c>
      <c r="G56" s="605">
        <v>0</v>
      </c>
      <c r="H56" s="605">
        <v>0</v>
      </c>
      <c r="I56" s="606">
        <v>0</v>
      </c>
      <c r="J56" s="607">
        <v>0</v>
      </c>
      <c r="K56" s="607">
        <v>0</v>
      </c>
      <c r="L56" s="608">
        <v>0</v>
      </c>
      <c r="M56" s="608">
        <v>0</v>
      </c>
      <c r="N56" s="607">
        <v>0</v>
      </c>
      <c r="O56" s="388"/>
      <c r="P56" s="388"/>
      <c r="Q56" s="388"/>
      <c r="R56" s="388"/>
      <c r="S56" s="388"/>
      <c r="T56" s="388"/>
      <c r="U56" s="388"/>
      <c r="V56" s="388"/>
      <c r="W56" s="388"/>
      <c r="X56" s="388"/>
      <c r="Y56" s="388"/>
      <c r="Z56" s="388"/>
    </row>
    <row r="57" spans="1:26" s="539" customFormat="1" ht="15" customHeight="1" x14ac:dyDescent="0.2">
      <c r="A57" s="701">
        <v>8</v>
      </c>
      <c r="B57" s="766" t="str">
        <f>'13'!B57</f>
        <v>Klinik Mitra Bersama</v>
      </c>
      <c r="C57" s="603">
        <v>0</v>
      </c>
      <c r="D57" s="603">
        <v>0</v>
      </c>
      <c r="E57" s="604">
        <v>0</v>
      </c>
      <c r="F57" s="605">
        <v>0</v>
      </c>
      <c r="G57" s="605">
        <v>0</v>
      </c>
      <c r="H57" s="605">
        <v>0</v>
      </c>
      <c r="I57" s="606">
        <v>0</v>
      </c>
      <c r="J57" s="607">
        <v>0</v>
      </c>
      <c r="K57" s="607">
        <v>0</v>
      </c>
      <c r="L57" s="608">
        <v>0</v>
      </c>
      <c r="M57" s="608">
        <v>0</v>
      </c>
      <c r="N57" s="607">
        <v>0</v>
      </c>
      <c r="O57" s="388"/>
      <c r="P57" s="388"/>
      <c r="Q57" s="388"/>
      <c r="R57" s="388"/>
      <c r="S57" s="388"/>
      <c r="T57" s="388"/>
      <c r="U57" s="388"/>
      <c r="V57" s="388"/>
      <c r="W57" s="388"/>
      <c r="X57" s="388"/>
      <c r="Y57" s="388"/>
      <c r="Z57" s="388"/>
    </row>
    <row r="58" spans="1:26" s="539" customFormat="1" ht="15" customHeight="1" x14ac:dyDescent="0.2">
      <c r="A58" s="701">
        <v>9</v>
      </c>
      <c r="B58" s="766" t="str">
        <f>'13'!B58</f>
        <v>Klinik Prima Medika</v>
      </c>
      <c r="C58" s="603">
        <v>0</v>
      </c>
      <c r="D58" s="603">
        <v>0</v>
      </c>
      <c r="E58" s="604">
        <v>0</v>
      </c>
      <c r="F58" s="605">
        <v>0</v>
      </c>
      <c r="G58" s="605">
        <v>0</v>
      </c>
      <c r="H58" s="605">
        <v>0</v>
      </c>
      <c r="I58" s="606">
        <v>0</v>
      </c>
      <c r="J58" s="607">
        <v>0</v>
      </c>
      <c r="K58" s="607">
        <v>0</v>
      </c>
      <c r="L58" s="608">
        <v>0</v>
      </c>
      <c r="M58" s="608">
        <v>1</v>
      </c>
      <c r="N58" s="607">
        <v>1</v>
      </c>
      <c r="O58" s="388"/>
      <c r="P58" s="388"/>
      <c r="Q58" s="388"/>
      <c r="R58" s="388"/>
      <c r="S58" s="388"/>
      <c r="T58" s="388"/>
      <c r="U58" s="388"/>
      <c r="V58" s="388"/>
      <c r="W58" s="388"/>
      <c r="X58" s="388"/>
      <c r="Y58" s="388"/>
      <c r="Z58" s="388"/>
    </row>
    <row r="59" spans="1:26" s="539" customFormat="1" ht="15" customHeight="1" x14ac:dyDescent="0.2">
      <c r="A59" s="701">
        <v>10</v>
      </c>
      <c r="B59" s="766" t="str">
        <f>'13'!B59</f>
        <v>Klinik Galena</v>
      </c>
      <c r="C59" s="603">
        <v>0</v>
      </c>
      <c r="D59" s="603">
        <v>0</v>
      </c>
      <c r="E59" s="604">
        <v>0</v>
      </c>
      <c r="F59" s="605">
        <v>0</v>
      </c>
      <c r="G59" s="605">
        <v>0</v>
      </c>
      <c r="H59" s="605">
        <v>0</v>
      </c>
      <c r="I59" s="606">
        <v>0</v>
      </c>
      <c r="J59" s="607">
        <v>0</v>
      </c>
      <c r="K59" s="607">
        <v>0</v>
      </c>
      <c r="L59" s="608">
        <v>0</v>
      </c>
      <c r="M59" s="608">
        <v>0</v>
      </c>
      <c r="N59" s="607">
        <v>0</v>
      </c>
      <c r="O59" s="388"/>
      <c r="P59" s="388"/>
      <c r="Q59" s="388"/>
      <c r="R59" s="388"/>
      <c r="S59" s="388"/>
      <c r="T59" s="388"/>
      <c r="U59" s="388"/>
      <c r="V59" s="388"/>
      <c r="W59" s="388"/>
      <c r="X59" s="388"/>
      <c r="Y59" s="388"/>
      <c r="Z59" s="388"/>
    </row>
    <row r="60" spans="1:26" s="539" customFormat="1" ht="15" customHeight="1" x14ac:dyDescent="0.2">
      <c r="A60" s="701">
        <v>11</v>
      </c>
      <c r="B60" s="766" t="str">
        <f>'13'!B60</f>
        <v>Klinik Emma Jetis</v>
      </c>
      <c r="C60" s="603">
        <v>0</v>
      </c>
      <c r="D60" s="603">
        <v>0</v>
      </c>
      <c r="E60" s="604">
        <v>0</v>
      </c>
      <c r="F60" s="605">
        <v>0</v>
      </c>
      <c r="G60" s="605">
        <v>0</v>
      </c>
      <c r="H60" s="605">
        <v>0</v>
      </c>
      <c r="I60" s="606">
        <v>0</v>
      </c>
      <c r="J60" s="607">
        <v>0</v>
      </c>
      <c r="K60" s="607">
        <v>0</v>
      </c>
      <c r="L60" s="608">
        <v>0</v>
      </c>
      <c r="M60" s="608">
        <v>0</v>
      </c>
      <c r="N60" s="607">
        <v>0</v>
      </c>
      <c r="O60" s="388"/>
      <c r="P60" s="388"/>
      <c r="Q60" s="388"/>
      <c r="R60" s="388"/>
      <c r="S60" s="388"/>
      <c r="T60" s="388"/>
      <c r="U60" s="388"/>
      <c r="V60" s="388"/>
      <c r="W60" s="388"/>
      <c r="X60" s="388"/>
      <c r="Y60" s="388"/>
      <c r="Z60" s="388"/>
    </row>
    <row r="61" spans="1:26" s="539" customFormat="1" ht="15" customHeight="1" x14ac:dyDescent="0.2">
      <c r="A61" s="701">
        <v>12</v>
      </c>
      <c r="B61" s="766" t="str">
        <f>'13'!B61</f>
        <v>Klinik An-Nawawi</v>
      </c>
      <c r="C61" s="603">
        <v>0</v>
      </c>
      <c r="D61" s="603">
        <v>0</v>
      </c>
      <c r="E61" s="604">
        <v>0</v>
      </c>
      <c r="F61" s="605">
        <v>0</v>
      </c>
      <c r="G61" s="605">
        <v>0</v>
      </c>
      <c r="H61" s="605">
        <v>0</v>
      </c>
      <c r="I61" s="606">
        <v>0</v>
      </c>
      <c r="J61" s="607">
        <v>0</v>
      </c>
      <c r="K61" s="607">
        <v>0</v>
      </c>
      <c r="L61" s="608">
        <v>0</v>
      </c>
      <c r="M61" s="608">
        <v>0</v>
      </c>
      <c r="N61" s="607">
        <v>0</v>
      </c>
      <c r="O61" s="388"/>
      <c r="P61" s="388"/>
      <c r="Q61" s="388"/>
      <c r="R61" s="388"/>
      <c r="S61" s="388"/>
      <c r="T61" s="388"/>
      <c r="U61" s="388"/>
      <c r="V61" s="388"/>
      <c r="W61" s="388"/>
      <c r="X61" s="388"/>
      <c r="Y61" s="388"/>
      <c r="Z61" s="388"/>
    </row>
    <row r="62" spans="1:26" s="539" customFormat="1" ht="15" customHeight="1" x14ac:dyDescent="0.2">
      <c r="A62" s="701">
        <v>13</v>
      </c>
      <c r="B62" s="766" t="str">
        <f>'13'!B62</f>
        <v>Klinik Rama Medika</v>
      </c>
      <c r="C62" s="603">
        <v>0</v>
      </c>
      <c r="D62" s="603">
        <v>0</v>
      </c>
      <c r="E62" s="604">
        <v>0</v>
      </c>
      <c r="F62" s="605">
        <v>0</v>
      </c>
      <c r="G62" s="605">
        <v>0</v>
      </c>
      <c r="H62" s="605">
        <v>0</v>
      </c>
      <c r="I62" s="606">
        <v>0</v>
      </c>
      <c r="J62" s="607">
        <v>0</v>
      </c>
      <c r="K62" s="607">
        <v>0</v>
      </c>
      <c r="L62" s="608">
        <v>0</v>
      </c>
      <c r="M62" s="608">
        <v>0</v>
      </c>
      <c r="N62" s="607">
        <v>0</v>
      </c>
      <c r="O62" s="388"/>
      <c r="P62" s="388"/>
      <c r="Q62" s="388"/>
      <c r="R62" s="388"/>
      <c r="S62" s="388"/>
      <c r="T62" s="388"/>
      <c r="U62" s="388"/>
      <c r="V62" s="388"/>
      <c r="W62" s="388"/>
      <c r="X62" s="388"/>
      <c r="Y62" s="388"/>
      <c r="Z62" s="388"/>
    </row>
    <row r="63" spans="1:26" s="539" customFormat="1" ht="15" customHeight="1" x14ac:dyDescent="0.2">
      <c r="A63" s="701">
        <v>14</v>
      </c>
      <c r="B63" s="766" t="str">
        <f>'13'!B63</f>
        <v>Klinik Lailia Husada</v>
      </c>
      <c r="C63" s="603">
        <v>0</v>
      </c>
      <c r="D63" s="603">
        <v>0</v>
      </c>
      <c r="E63" s="604">
        <v>0</v>
      </c>
      <c r="F63" s="605">
        <v>0</v>
      </c>
      <c r="G63" s="605">
        <v>0</v>
      </c>
      <c r="H63" s="605">
        <v>0</v>
      </c>
      <c r="I63" s="606">
        <v>0</v>
      </c>
      <c r="J63" s="607">
        <v>0</v>
      </c>
      <c r="K63" s="607">
        <v>0</v>
      </c>
      <c r="L63" s="608">
        <v>0</v>
      </c>
      <c r="M63" s="608">
        <v>0</v>
      </c>
      <c r="N63" s="607">
        <v>0</v>
      </c>
      <c r="O63" s="388"/>
      <c r="P63" s="388"/>
      <c r="Q63" s="388"/>
      <c r="R63" s="388"/>
      <c r="S63" s="388"/>
      <c r="T63" s="388"/>
      <c r="U63" s="388"/>
      <c r="V63" s="388"/>
      <c r="W63" s="388"/>
      <c r="X63" s="388"/>
      <c r="Y63" s="388"/>
      <c r="Z63" s="388"/>
    </row>
    <row r="64" spans="1:26" s="539" customFormat="1" ht="15" customHeight="1" x14ac:dyDescent="0.2">
      <c r="A64" s="701">
        <v>15</v>
      </c>
      <c r="B64" s="766" t="str">
        <f>'13'!B64</f>
        <v>Klinik Wilujeng</v>
      </c>
      <c r="C64" s="603">
        <v>0</v>
      </c>
      <c r="D64" s="603">
        <v>0</v>
      </c>
      <c r="E64" s="604">
        <v>0</v>
      </c>
      <c r="F64" s="605">
        <v>0</v>
      </c>
      <c r="G64" s="605">
        <v>0</v>
      </c>
      <c r="H64" s="605">
        <v>0</v>
      </c>
      <c r="I64" s="606">
        <v>0</v>
      </c>
      <c r="J64" s="607">
        <v>0</v>
      </c>
      <c r="K64" s="607">
        <v>0</v>
      </c>
      <c r="L64" s="608">
        <v>0</v>
      </c>
      <c r="M64" s="608">
        <v>0</v>
      </c>
      <c r="N64" s="607">
        <v>0</v>
      </c>
      <c r="O64" s="388"/>
      <c r="P64" s="388"/>
      <c r="Q64" s="388"/>
      <c r="R64" s="388"/>
      <c r="S64" s="388"/>
      <c r="T64" s="388"/>
      <c r="U64" s="388"/>
      <c r="V64" s="388"/>
      <c r="W64" s="388"/>
      <c r="X64" s="388"/>
      <c r="Y64" s="388"/>
      <c r="Z64" s="388"/>
    </row>
    <row r="65" spans="1:26" s="539" customFormat="1" ht="15" customHeight="1" x14ac:dyDescent="0.2">
      <c r="A65" s="701">
        <v>16</v>
      </c>
      <c r="B65" s="766" t="str">
        <f>'13'!B65</f>
        <v>Klinik Pratama Rawat Inap Dan Bersalin Muhamadiyah</v>
      </c>
      <c r="C65" s="603">
        <v>0</v>
      </c>
      <c r="D65" s="603">
        <v>0</v>
      </c>
      <c r="E65" s="604">
        <v>0</v>
      </c>
      <c r="F65" s="605">
        <v>0</v>
      </c>
      <c r="G65" s="605">
        <v>0</v>
      </c>
      <c r="H65" s="605">
        <v>0</v>
      </c>
      <c r="I65" s="606">
        <v>0</v>
      </c>
      <c r="J65" s="607">
        <v>0</v>
      </c>
      <c r="K65" s="607">
        <v>0</v>
      </c>
      <c r="L65" s="608">
        <v>0</v>
      </c>
      <c r="M65" s="608">
        <v>0</v>
      </c>
      <c r="N65" s="607">
        <v>0</v>
      </c>
      <c r="O65" s="388"/>
      <c r="P65" s="388"/>
      <c r="Q65" s="388"/>
      <c r="R65" s="388"/>
      <c r="S65" s="388"/>
      <c r="T65" s="388"/>
      <c r="U65" s="388"/>
      <c r="V65" s="388"/>
      <c r="W65" s="388"/>
      <c r="X65" s="388"/>
      <c r="Y65" s="388"/>
      <c r="Z65" s="388"/>
    </row>
    <row r="66" spans="1:26" s="539" customFormat="1" ht="15" customHeight="1" x14ac:dyDescent="0.2">
      <c r="A66" s="701">
        <v>17</v>
      </c>
      <c r="B66" s="766" t="str">
        <f>'13'!B66</f>
        <v>Klinik Ra. Basoeni 104</v>
      </c>
      <c r="C66" s="603">
        <v>0</v>
      </c>
      <c r="D66" s="603">
        <v>1</v>
      </c>
      <c r="E66" s="604">
        <v>1</v>
      </c>
      <c r="F66" s="605">
        <v>0</v>
      </c>
      <c r="G66" s="605">
        <v>0</v>
      </c>
      <c r="H66" s="605">
        <v>0</v>
      </c>
      <c r="I66" s="606">
        <v>0</v>
      </c>
      <c r="J66" s="607">
        <v>0</v>
      </c>
      <c r="K66" s="607">
        <v>0</v>
      </c>
      <c r="L66" s="608">
        <v>0</v>
      </c>
      <c r="M66" s="608">
        <v>0</v>
      </c>
      <c r="N66" s="607">
        <v>0</v>
      </c>
      <c r="O66" s="388"/>
      <c r="P66" s="388"/>
      <c r="Q66" s="388"/>
      <c r="R66" s="388"/>
      <c r="S66" s="388"/>
      <c r="T66" s="388"/>
      <c r="U66" s="388"/>
      <c r="V66" s="388"/>
      <c r="W66" s="388"/>
      <c r="X66" s="388"/>
      <c r="Y66" s="388"/>
      <c r="Z66" s="388"/>
    </row>
    <row r="67" spans="1:26" s="539" customFormat="1" ht="15" customHeight="1" x14ac:dyDescent="0.2">
      <c r="A67" s="701">
        <v>18</v>
      </c>
      <c r="B67" s="766" t="str">
        <f>'13'!B67</f>
        <v>Klinik Rahma Kartika</v>
      </c>
      <c r="C67" s="603">
        <v>0</v>
      </c>
      <c r="D67" s="603">
        <v>0</v>
      </c>
      <c r="E67" s="604">
        <v>0</v>
      </c>
      <c r="F67" s="605">
        <v>0</v>
      </c>
      <c r="G67" s="605">
        <v>0</v>
      </c>
      <c r="H67" s="605">
        <v>0</v>
      </c>
      <c r="I67" s="606">
        <v>0</v>
      </c>
      <c r="J67" s="607">
        <v>0</v>
      </c>
      <c r="K67" s="607">
        <v>0</v>
      </c>
      <c r="L67" s="608">
        <v>0</v>
      </c>
      <c r="M67" s="608">
        <v>0</v>
      </c>
      <c r="N67" s="607">
        <v>0</v>
      </c>
      <c r="O67" s="388"/>
      <c r="P67" s="388"/>
      <c r="Q67" s="388"/>
      <c r="R67" s="388"/>
      <c r="S67" s="388"/>
      <c r="T67" s="388"/>
      <c r="U67" s="388"/>
      <c r="V67" s="388"/>
      <c r="W67" s="388"/>
      <c r="X67" s="388"/>
      <c r="Y67" s="388"/>
      <c r="Z67" s="388"/>
    </row>
    <row r="68" spans="1:26" s="539" customFormat="1" ht="15" customHeight="1" x14ac:dyDescent="0.2">
      <c r="A68" s="701">
        <v>19</v>
      </c>
      <c r="B68" s="766" t="str">
        <f>'13'!B68</f>
        <v>Klinik Akbar Medika</v>
      </c>
      <c r="C68" s="603">
        <v>0</v>
      </c>
      <c r="D68" s="603">
        <v>0</v>
      </c>
      <c r="E68" s="604">
        <v>0</v>
      </c>
      <c r="F68" s="605">
        <v>0</v>
      </c>
      <c r="G68" s="605">
        <v>0</v>
      </c>
      <c r="H68" s="605">
        <v>0</v>
      </c>
      <c r="I68" s="606">
        <v>0</v>
      </c>
      <c r="J68" s="607">
        <v>0</v>
      </c>
      <c r="K68" s="607">
        <v>0</v>
      </c>
      <c r="L68" s="608">
        <v>0</v>
      </c>
      <c r="M68" s="608">
        <v>0</v>
      </c>
      <c r="N68" s="607">
        <v>0</v>
      </c>
      <c r="O68" s="388"/>
      <c r="P68" s="388"/>
      <c r="Q68" s="388"/>
      <c r="R68" s="388"/>
      <c r="S68" s="388"/>
      <c r="T68" s="388"/>
      <c r="U68" s="388"/>
      <c r="V68" s="388"/>
      <c r="W68" s="388"/>
      <c r="X68" s="388"/>
      <c r="Y68" s="388"/>
      <c r="Z68" s="388"/>
    </row>
    <row r="69" spans="1:26" s="539" customFormat="1" ht="15" customHeight="1" x14ac:dyDescent="0.2">
      <c r="A69" s="701">
        <v>20</v>
      </c>
      <c r="B69" s="766" t="str">
        <f>'13'!B69</f>
        <v>Klinik Zam-Zam Mojokerto</v>
      </c>
      <c r="C69" s="603">
        <v>0</v>
      </c>
      <c r="D69" s="603">
        <v>0</v>
      </c>
      <c r="E69" s="604">
        <v>0</v>
      </c>
      <c r="F69" s="605">
        <v>0</v>
      </c>
      <c r="G69" s="605">
        <v>0</v>
      </c>
      <c r="H69" s="605">
        <v>0</v>
      </c>
      <c r="I69" s="606">
        <v>0</v>
      </c>
      <c r="J69" s="607">
        <v>0</v>
      </c>
      <c r="K69" s="607">
        <v>0</v>
      </c>
      <c r="L69" s="608">
        <v>0</v>
      </c>
      <c r="M69" s="608">
        <v>0</v>
      </c>
      <c r="N69" s="607">
        <v>0</v>
      </c>
      <c r="O69" s="388"/>
      <c r="P69" s="388"/>
      <c r="Q69" s="388"/>
      <c r="R69" s="388"/>
      <c r="S69" s="388"/>
      <c r="T69" s="388"/>
      <c r="U69" s="388"/>
      <c r="V69" s="388"/>
      <c r="W69" s="388"/>
      <c r="X69" s="388"/>
      <c r="Y69" s="388"/>
      <c r="Z69" s="388"/>
    </row>
    <row r="70" spans="1:26" s="539" customFormat="1" ht="15" customHeight="1" x14ac:dyDescent="0.2">
      <c r="A70" s="701">
        <v>21</v>
      </c>
      <c r="B70" s="766" t="str">
        <f>'13'!B70</f>
        <v>Klinik Rohima</v>
      </c>
      <c r="C70" s="603">
        <v>0</v>
      </c>
      <c r="D70" s="603">
        <v>0</v>
      </c>
      <c r="E70" s="604">
        <v>0</v>
      </c>
      <c r="F70" s="605">
        <v>0</v>
      </c>
      <c r="G70" s="605">
        <v>0</v>
      </c>
      <c r="H70" s="605">
        <v>0</v>
      </c>
      <c r="I70" s="606">
        <v>0</v>
      </c>
      <c r="J70" s="607">
        <v>0</v>
      </c>
      <c r="K70" s="607">
        <v>0</v>
      </c>
      <c r="L70" s="608">
        <v>0</v>
      </c>
      <c r="M70" s="608">
        <v>0</v>
      </c>
      <c r="N70" s="607">
        <v>0</v>
      </c>
      <c r="O70" s="388"/>
      <c r="P70" s="388"/>
      <c r="Q70" s="388"/>
      <c r="R70" s="388"/>
      <c r="S70" s="388"/>
      <c r="T70" s="388"/>
      <c r="U70" s="388"/>
      <c r="V70" s="388"/>
      <c r="W70" s="388"/>
      <c r="X70" s="388"/>
      <c r="Y70" s="388"/>
      <c r="Z70" s="388"/>
    </row>
    <row r="71" spans="1:26" s="539" customFormat="1" ht="15" customHeight="1" x14ac:dyDescent="0.2">
      <c r="A71" s="701">
        <v>22</v>
      </c>
      <c r="B71" s="766" t="str">
        <f>'13'!B71</f>
        <v>Klinik Permata Bunda</v>
      </c>
      <c r="C71" s="603">
        <v>0</v>
      </c>
      <c r="D71" s="603">
        <v>0</v>
      </c>
      <c r="E71" s="604">
        <v>0</v>
      </c>
      <c r="F71" s="605">
        <v>0</v>
      </c>
      <c r="G71" s="605">
        <v>0</v>
      </c>
      <c r="H71" s="605">
        <v>0</v>
      </c>
      <c r="I71" s="606">
        <v>0</v>
      </c>
      <c r="J71" s="607">
        <v>0</v>
      </c>
      <c r="K71" s="607">
        <v>0</v>
      </c>
      <c r="L71" s="608">
        <v>0</v>
      </c>
      <c r="M71" s="608">
        <v>0</v>
      </c>
      <c r="N71" s="607">
        <v>0</v>
      </c>
      <c r="O71" s="388"/>
      <c r="P71" s="388"/>
      <c r="Q71" s="388"/>
      <c r="R71" s="388"/>
      <c r="S71" s="388"/>
      <c r="T71" s="388"/>
      <c r="U71" s="388"/>
      <c r="V71" s="388"/>
      <c r="W71" s="388"/>
      <c r="X71" s="388"/>
      <c r="Y71" s="388"/>
      <c r="Z71" s="388"/>
    </row>
    <row r="72" spans="1:26" s="539" customFormat="1" ht="15" customHeight="1" x14ac:dyDescent="0.2">
      <c r="A72" s="701">
        <v>23</v>
      </c>
      <c r="B72" s="766" t="str">
        <f>'13'!B72</f>
        <v>Klinik Nusa Medika Puri</v>
      </c>
      <c r="C72" s="603">
        <v>0</v>
      </c>
      <c r="D72" s="603">
        <v>0</v>
      </c>
      <c r="E72" s="604">
        <v>0</v>
      </c>
      <c r="F72" s="605">
        <v>0</v>
      </c>
      <c r="G72" s="605">
        <v>0</v>
      </c>
      <c r="H72" s="605">
        <v>0</v>
      </c>
      <c r="I72" s="606">
        <v>0</v>
      </c>
      <c r="J72" s="607">
        <v>0</v>
      </c>
      <c r="K72" s="607">
        <v>0</v>
      </c>
      <c r="L72" s="608">
        <v>0</v>
      </c>
      <c r="M72" s="608">
        <v>0</v>
      </c>
      <c r="N72" s="607">
        <v>0</v>
      </c>
      <c r="O72" s="388"/>
      <c r="P72" s="388"/>
      <c r="Q72" s="388"/>
      <c r="R72" s="388"/>
      <c r="S72" s="388"/>
      <c r="T72" s="388"/>
      <c r="U72" s="388"/>
      <c r="V72" s="388"/>
      <c r="W72" s="388"/>
      <c r="X72" s="388"/>
      <c r="Y72" s="388"/>
      <c r="Z72" s="388"/>
    </row>
    <row r="73" spans="1:26" s="539" customFormat="1" ht="15" customHeight="1" x14ac:dyDescent="0.2">
      <c r="A73" s="701">
        <v>24</v>
      </c>
      <c r="B73" s="766" t="str">
        <f>'13'!B73</f>
        <v>Klinik Pratama " Eka Medika "</v>
      </c>
      <c r="C73" s="603">
        <v>0</v>
      </c>
      <c r="D73" s="603">
        <v>0</v>
      </c>
      <c r="E73" s="604">
        <v>0</v>
      </c>
      <c r="F73" s="605">
        <v>0</v>
      </c>
      <c r="G73" s="605">
        <v>0</v>
      </c>
      <c r="H73" s="605">
        <v>0</v>
      </c>
      <c r="I73" s="606">
        <v>0</v>
      </c>
      <c r="J73" s="607">
        <v>0</v>
      </c>
      <c r="K73" s="607">
        <v>0</v>
      </c>
      <c r="L73" s="608">
        <v>0</v>
      </c>
      <c r="M73" s="608">
        <v>0</v>
      </c>
      <c r="N73" s="607">
        <v>0</v>
      </c>
      <c r="O73" s="388"/>
      <c r="P73" s="388"/>
      <c r="Q73" s="388"/>
      <c r="R73" s="388"/>
      <c r="S73" s="388"/>
      <c r="T73" s="388"/>
      <c r="U73" s="388"/>
      <c r="V73" s="388"/>
      <c r="W73" s="388"/>
      <c r="X73" s="388"/>
      <c r="Y73" s="388"/>
      <c r="Z73" s="388"/>
    </row>
    <row r="74" spans="1:26" s="539" customFormat="1" ht="15" customHeight="1" x14ac:dyDescent="0.2">
      <c r="A74" s="701">
        <v>25</v>
      </c>
      <c r="B74" s="766" t="str">
        <f>'13'!B74</f>
        <v>Klinik Mata Royal Edc Mojosari</v>
      </c>
      <c r="C74" s="603">
        <v>0</v>
      </c>
      <c r="D74" s="603">
        <v>0</v>
      </c>
      <c r="E74" s="604">
        <v>0</v>
      </c>
      <c r="F74" s="605">
        <v>0</v>
      </c>
      <c r="G74" s="605">
        <v>0</v>
      </c>
      <c r="H74" s="605">
        <v>0</v>
      </c>
      <c r="I74" s="606">
        <v>0</v>
      </c>
      <c r="J74" s="607">
        <v>0</v>
      </c>
      <c r="K74" s="607">
        <v>0</v>
      </c>
      <c r="L74" s="608">
        <v>0</v>
      </c>
      <c r="M74" s="608">
        <v>0</v>
      </c>
      <c r="N74" s="607">
        <v>0</v>
      </c>
      <c r="O74" s="388"/>
      <c r="P74" s="388"/>
      <c r="Q74" s="388"/>
      <c r="R74" s="388"/>
      <c r="S74" s="388"/>
      <c r="T74" s="388"/>
      <c r="U74" s="388"/>
      <c r="V74" s="388"/>
      <c r="W74" s="388"/>
      <c r="X74" s="388"/>
      <c r="Y74" s="388"/>
      <c r="Z74" s="388"/>
    </row>
    <row r="75" spans="1:26" s="539" customFormat="1" ht="15" customHeight="1" x14ac:dyDescent="0.2">
      <c r="A75" s="701">
        <v>26</v>
      </c>
      <c r="B75" s="766" t="str">
        <f>'13'!B75</f>
        <v>Klinik Kencana Asri Medika</v>
      </c>
      <c r="C75" s="603">
        <v>0</v>
      </c>
      <c r="D75" s="603">
        <v>0</v>
      </c>
      <c r="E75" s="604">
        <v>0</v>
      </c>
      <c r="F75" s="605">
        <v>0</v>
      </c>
      <c r="G75" s="605">
        <v>0</v>
      </c>
      <c r="H75" s="605">
        <v>0</v>
      </c>
      <c r="I75" s="606">
        <v>0</v>
      </c>
      <c r="J75" s="607">
        <v>0</v>
      </c>
      <c r="K75" s="607">
        <v>0</v>
      </c>
      <c r="L75" s="608">
        <v>0</v>
      </c>
      <c r="M75" s="608">
        <v>0</v>
      </c>
      <c r="N75" s="607">
        <v>0</v>
      </c>
      <c r="O75" s="388"/>
      <c r="P75" s="388"/>
      <c r="Q75" s="388"/>
      <c r="R75" s="388"/>
      <c r="S75" s="388"/>
      <c r="T75" s="388"/>
      <c r="U75" s="388"/>
      <c r="V75" s="388"/>
      <c r="W75" s="388"/>
      <c r="X75" s="388"/>
      <c r="Y75" s="388"/>
      <c r="Z75" s="388"/>
    </row>
    <row r="76" spans="1:26" s="539" customFormat="1" ht="15" customHeight="1" x14ac:dyDescent="0.2">
      <c r="A76" s="701">
        <v>27</v>
      </c>
      <c r="B76" s="766" t="str">
        <f>'13'!B76</f>
        <v>Klinik Puri Medika</v>
      </c>
      <c r="C76" s="603">
        <v>0</v>
      </c>
      <c r="D76" s="603">
        <v>0</v>
      </c>
      <c r="E76" s="604">
        <v>0</v>
      </c>
      <c r="F76" s="605">
        <v>0</v>
      </c>
      <c r="G76" s="605">
        <v>0</v>
      </c>
      <c r="H76" s="605">
        <v>0</v>
      </c>
      <c r="I76" s="606">
        <v>0</v>
      </c>
      <c r="J76" s="607">
        <v>0</v>
      </c>
      <c r="K76" s="607">
        <v>0</v>
      </c>
      <c r="L76" s="608">
        <v>0</v>
      </c>
      <c r="M76" s="608">
        <v>0</v>
      </c>
      <c r="N76" s="607">
        <v>0</v>
      </c>
      <c r="O76" s="388"/>
      <c r="P76" s="388"/>
      <c r="Q76" s="388"/>
      <c r="R76" s="388"/>
      <c r="S76" s="388"/>
      <c r="T76" s="388"/>
      <c r="U76" s="388"/>
      <c r="V76" s="388"/>
      <c r="W76" s="388"/>
      <c r="X76" s="388"/>
      <c r="Y76" s="388"/>
      <c r="Z76" s="388"/>
    </row>
    <row r="77" spans="1:26" s="539" customFormat="1" ht="15.75" customHeight="1" x14ac:dyDescent="0.2">
      <c r="A77" s="701">
        <v>28</v>
      </c>
      <c r="B77" s="766" t="str">
        <f>'13'!B77</f>
        <v>Klinik Dr. Djalu</v>
      </c>
      <c r="C77" s="603">
        <v>0</v>
      </c>
      <c r="D77" s="603">
        <v>1</v>
      </c>
      <c r="E77" s="604">
        <v>1</v>
      </c>
      <c r="F77" s="605">
        <v>0</v>
      </c>
      <c r="G77" s="605">
        <v>0</v>
      </c>
      <c r="H77" s="605">
        <v>0</v>
      </c>
      <c r="I77" s="606">
        <v>0</v>
      </c>
      <c r="J77" s="607">
        <v>0</v>
      </c>
      <c r="K77" s="607">
        <v>0</v>
      </c>
      <c r="L77" s="608">
        <v>0</v>
      </c>
      <c r="M77" s="608">
        <v>0</v>
      </c>
      <c r="N77" s="607">
        <v>0</v>
      </c>
      <c r="O77" s="388"/>
      <c r="P77" s="388"/>
      <c r="Q77" s="388"/>
      <c r="R77" s="388"/>
      <c r="S77" s="388"/>
      <c r="T77" s="388"/>
      <c r="U77" s="388"/>
      <c r="V77" s="388"/>
      <c r="W77" s="388"/>
      <c r="X77" s="388"/>
      <c r="Y77" s="388"/>
      <c r="Z77" s="388"/>
    </row>
    <row r="78" spans="1:26" s="539" customFormat="1" ht="15" customHeight="1" x14ac:dyDescent="0.2">
      <c r="A78" s="701">
        <v>29</v>
      </c>
      <c r="B78" s="766" t="str">
        <f>'13'!B78</f>
        <v>Klinik Laboratorium Klinik Ultra</v>
      </c>
      <c r="C78" s="603">
        <v>0</v>
      </c>
      <c r="D78" s="603">
        <v>1</v>
      </c>
      <c r="E78" s="604">
        <v>1</v>
      </c>
      <c r="F78" s="605">
        <v>0</v>
      </c>
      <c r="G78" s="605">
        <v>0</v>
      </c>
      <c r="H78" s="605">
        <v>0</v>
      </c>
      <c r="I78" s="606">
        <v>0</v>
      </c>
      <c r="J78" s="607">
        <v>0</v>
      </c>
      <c r="K78" s="607">
        <v>0</v>
      </c>
      <c r="L78" s="608">
        <v>0</v>
      </c>
      <c r="M78" s="608">
        <v>0</v>
      </c>
      <c r="N78" s="607">
        <v>0</v>
      </c>
      <c r="O78" s="388"/>
      <c r="P78" s="388"/>
      <c r="Q78" s="388"/>
      <c r="R78" s="388"/>
      <c r="S78" s="388"/>
      <c r="T78" s="388"/>
      <c r="U78" s="388"/>
      <c r="V78" s="388"/>
      <c r="W78" s="388"/>
      <c r="X78" s="388"/>
      <c r="Y78" s="388"/>
      <c r="Z78" s="388"/>
    </row>
    <row r="79" spans="1:26" s="539" customFormat="1" ht="15" customHeight="1" x14ac:dyDescent="0.2">
      <c r="A79" s="701">
        <v>30</v>
      </c>
      <c r="B79" s="766" t="str">
        <f>'13'!B79</f>
        <v>Klinik Dr.Anita</v>
      </c>
      <c r="C79" s="603">
        <v>0</v>
      </c>
      <c r="D79" s="603">
        <v>1</v>
      </c>
      <c r="E79" s="604">
        <v>1</v>
      </c>
      <c r="F79" s="605">
        <v>0</v>
      </c>
      <c r="G79" s="605">
        <v>0</v>
      </c>
      <c r="H79" s="605">
        <v>0</v>
      </c>
      <c r="I79" s="606">
        <v>0</v>
      </c>
      <c r="J79" s="607">
        <v>0</v>
      </c>
      <c r="K79" s="607">
        <v>0</v>
      </c>
      <c r="L79" s="608">
        <v>0</v>
      </c>
      <c r="M79" s="608">
        <v>0</v>
      </c>
      <c r="N79" s="607">
        <v>0</v>
      </c>
      <c r="O79" s="388"/>
      <c r="P79" s="388"/>
      <c r="Q79" s="388"/>
      <c r="R79" s="388"/>
      <c r="S79" s="388"/>
      <c r="T79" s="388"/>
      <c r="U79" s="388"/>
      <c r="V79" s="388"/>
      <c r="W79" s="388"/>
      <c r="X79" s="388"/>
      <c r="Y79" s="388"/>
      <c r="Z79" s="388"/>
    </row>
    <row r="80" spans="1:26" s="539" customFormat="1" ht="15" customHeight="1" x14ac:dyDescent="0.2">
      <c r="A80" s="701">
        <v>31</v>
      </c>
      <c r="B80" s="766" t="str">
        <f>'13'!B80</f>
        <v>Klinik Post Medika</v>
      </c>
      <c r="C80" s="603">
        <v>0</v>
      </c>
      <c r="D80" s="603">
        <v>0</v>
      </c>
      <c r="E80" s="604">
        <v>0</v>
      </c>
      <c r="F80" s="605">
        <v>0</v>
      </c>
      <c r="G80" s="605">
        <v>0</v>
      </c>
      <c r="H80" s="605">
        <v>0</v>
      </c>
      <c r="I80" s="606">
        <v>0</v>
      </c>
      <c r="J80" s="607">
        <v>0</v>
      </c>
      <c r="K80" s="607">
        <v>0</v>
      </c>
      <c r="L80" s="608">
        <v>0</v>
      </c>
      <c r="M80" s="608">
        <v>0</v>
      </c>
      <c r="N80" s="607">
        <v>0</v>
      </c>
      <c r="O80" s="388"/>
      <c r="P80" s="388"/>
      <c r="Q80" s="388"/>
      <c r="R80" s="388"/>
      <c r="S80" s="388"/>
      <c r="T80" s="388"/>
      <c r="U80" s="388"/>
      <c r="V80" s="388"/>
      <c r="W80" s="388"/>
      <c r="X80" s="388"/>
      <c r="Y80" s="388"/>
      <c r="Z80" s="388"/>
    </row>
    <row r="81" spans="1:26" s="539" customFormat="1" ht="15" customHeight="1" x14ac:dyDescent="0.2">
      <c r="A81" s="701">
        <v>32</v>
      </c>
      <c r="B81" s="766" t="str">
        <f>'13'!B81</f>
        <v>Klinik Madinah</v>
      </c>
      <c r="C81" s="603">
        <v>0</v>
      </c>
      <c r="D81" s="603">
        <v>0</v>
      </c>
      <c r="E81" s="604">
        <v>0</v>
      </c>
      <c r="F81" s="605">
        <v>0</v>
      </c>
      <c r="G81" s="605">
        <v>0</v>
      </c>
      <c r="H81" s="605">
        <v>0</v>
      </c>
      <c r="I81" s="606">
        <v>0</v>
      </c>
      <c r="J81" s="607">
        <v>0</v>
      </c>
      <c r="K81" s="607">
        <v>0</v>
      </c>
      <c r="L81" s="608">
        <v>0</v>
      </c>
      <c r="M81" s="608">
        <v>0</v>
      </c>
      <c r="N81" s="607">
        <v>0</v>
      </c>
      <c r="O81" s="388"/>
      <c r="P81" s="388"/>
      <c r="Q81" s="388"/>
      <c r="R81" s="388"/>
      <c r="S81" s="388"/>
      <c r="T81" s="388"/>
      <c r="U81" s="388"/>
      <c r="V81" s="388"/>
      <c r="W81" s="388"/>
      <c r="X81" s="388"/>
      <c r="Y81" s="388"/>
      <c r="Z81" s="388"/>
    </row>
    <row r="82" spans="1:26" s="539" customFormat="1" ht="15" customHeight="1" x14ac:dyDescent="0.2">
      <c r="A82" s="701">
        <v>33</v>
      </c>
      <c r="B82" s="766" t="str">
        <f>'13'!B82</f>
        <v>Klinik Sehat Husada</v>
      </c>
      <c r="C82" s="603">
        <v>0</v>
      </c>
      <c r="D82" s="603">
        <v>0</v>
      </c>
      <c r="E82" s="604">
        <v>0</v>
      </c>
      <c r="F82" s="605">
        <v>0</v>
      </c>
      <c r="G82" s="605">
        <v>0</v>
      </c>
      <c r="H82" s="605">
        <v>0</v>
      </c>
      <c r="I82" s="606">
        <v>0</v>
      </c>
      <c r="J82" s="607">
        <v>0</v>
      </c>
      <c r="K82" s="607">
        <v>0</v>
      </c>
      <c r="L82" s="608">
        <v>0</v>
      </c>
      <c r="M82" s="608">
        <v>0</v>
      </c>
      <c r="N82" s="607">
        <v>0</v>
      </c>
      <c r="O82" s="388"/>
      <c r="P82" s="388"/>
      <c r="Q82" s="388"/>
      <c r="R82" s="388"/>
      <c r="S82" s="388"/>
      <c r="T82" s="388"/>
      <c r="U82" s="388"/>
      <c r="V82" s="388"/>
      <c r="W82" s="388"/>
      <c r="X82" s="388"/>
      <c r="Y82" s="388"/>
      <c r="Z82" s="388"/>
    </row>
    <row r="83" spans="1:26" s="539" customFormat="1" ht="15" customHeight="1" x14ac:dyDescent="0.2">
      <c r="A83" s="701">
        <v>34</v>
      </c>
      <c r="B83" s="766" t="str">
        <f>'13'!B83</f>
        <v>Klinik Bina Sehat</v>
      </c>
      <c r="C83" s="603">
        <v>0</v>
      </c>
      <c r="D83" s="603">
        <v>0</v>
      </c>
      <c r="E83" s="604">
        <v>0</v>
      </c>
      <c r="F83" s="605">
        <v>0</v>
      </c>
      <c r="G83" s="605">
        <v>0</v>
      </c>
      <c r="H83" s="605">
        <v>0</v>
      </c>
      <c r="I83" s="606">
        <v>0</v>
      </c>
      <c r="J83" s="607">
        <v>0</v>
      </c>
      <c r="K83" s="607">
        <v>0</v>
      </c>
      <c r="L83" s="608">
        <v>0</v>
      </c>
      <c r="M83" s="608">
        <v>0</v>
      </c>
      <c r="N83" s="607">
        <v>0</v>
      </c>
      <c r="O83" s="388"/>
      <c r="P83" s="388"/>
      <c r="Q83" s="388"/>
      <c r="R83" s="388"/>
      <c r="S83" s="388"/>
      <c r="T83" s="388"/>
      <c r="U83" s="388"/>
      <c r="V83" s="388"/>
      <c r="W83" s="388"/>
      <c r="X83" s="388"/>
      <c r="Y83" s="388"/>
      <c r="Z83" s="388"/>
    </row>
    <row r="84" spans="1:26" s="539" customFormat="1" ht="15" customHeight="1" x14ac:dyDescent="0.2">
      <c r="A84" s="701">
        <v>35</v>
      </c>
      <c r="B84" s="766" t="str">
        <f>'13'!B84</f>
        <v>Klinik Kemlagi Medika</v>
      </c>
      <c r="C84" s="603">
        <v>0</v>
      </c>
      <c r="D84" s="603">
        <v>2</v>
      </c>
      <c r="E84" s="604">
        <v>2</v>
      </c>
      <c r="F84" s="605">
        <v>0</v>
      </c>
      <c r="G84" s="605">
        <v>0</v>
      </c>
      <c r="H84" s="605">
        <v>0</v>
      </c>
      <c r="I84" s="606">
        <v>0</v>
      </c>
      <c r="J84" s="607">
        <v>0</v>
      </c>
      <c r="K84" s="607">
        <v>0</v>
      </c>
      <c r="L84" s="608">
        <v>0</v>
      </c>
      <c r="M84" s="608">
        <v>0</v>
      </c>
      <c r="N84" s="607">
        <v>0</v>
      </c>
      <c r="O84" s="388"/>
      <c r="P84" s="388"/>
      <c r="Q84" s="388"/>
      <c r="R84" s="388"/>
      <c r="S84" s="388"/>
      <c r="T84" s="388"/>
      <c r="U84" s="388"/>
      <c r="V84" s="388"/>
      <c r="W84" s="388"/>
      <c r="X84" s="388"/>
      <c r="Y84" s="388"/>
      <c r="Z84" s="388"/>
    </row>
    <row r="85" spans="1:26" s="539" customFormat="1" ht="15" customHeight="1" x14ac:dyDescent="0.2">
      <c r="A85" s="701">
        <v>36</v>
      </c>
      <c r="B85" s="766" t="str">
        <f>'13'!B85</f>
        <v>Klinik Industri Medika 2</v>
      </c>
      <c r="C85" s="603">
        <v>0</v>
      </c>
      <c r="D85" s="603">
        <v>0</v>
      </c>
      <c r="E85" s="604">
        <v>0</v>
      </c>
      <c r="F85" s="605">
        <v>0</v>
      </c>
      <c r="G85" s="605">
        <v>0</v>
      </c>
      <c r="H85" s="605">
        <v>0</v>
      </c>
      <c r="I85" s="606">
        <v>0</v>
      </c>
      <c r="J85" s="607">
        <v>0</v>
      </c>
      <c r="K85" s="607">
        <v>0</v>
      </c>
      <c r="L85" s="608">
        <v>0</v>
      </c>
      <c r="M85" s="608">
        <v>0</v>
      </c>
      <c r="N85" s="607">
        <v>0</v>
      </c>
      <c r="O85" s="388"/>
      <c r="P85" s="388"/>
      <c r="Q85" s="388"/>
      <c r="R85" s="388"/>
      <c r="S85" s="388"/>
      <c r="T85" s="388"/>
      <c r="U85" s="388"/>
      <c r="V85" s="388"/>
      <c r="W85" s="388"/>
      <c r="X85" s="388"/>
      <c r="Y85" s="388"/>
      <c r="Z85" s="388"/>
    </row>
    <row r="86" spans="1:26" s="539" customFormat="1" ht="15" customHeight="1" x14ac:dyDescent="0.2">
      <c r="A86" s="701">
        <v>37</v>
      </c>
      <c r="B86" s="766" t="str">
        <f>'13'!B86</f>
        <v>Klinik Babussalam</v>
      </c>
      <c r="C86" s="603">
        <v>0</v>
      </c>
      <c r="D86" s="603">
        <v>0</v>
      </c>
      <c r="E86" s="604">
        <v>0</v>
      </c>
      <c r="F86" s="605">
        <v>0</v>
      </c>
      <c r="G86" s="605">
        <v>0</v>
      </c>
      <c r="H86" s="605">
        <v>0</v>
      </c>
      <c r="I86" s="606">
        <v>0</v>
      </c>
      <c r="J86" s="607">
        <v>0</v>
      </c>
      <c r="K86" s="607">
        <v>0</v>
      </c>
      <c r="L86" s="608">
        <v>0</v>
      </c>
      <c r="M86" s="608">
        <v>0</v>
      </c>
      <c r="N86" s="607">
        <v>0</v>
      </c>
      <c r="O86" s="388"/>
      <c r="P86" s="388"/>
      <c r="Q86" s="388"/>
      <c r="R86" s="388"/>
      <c r="S86" s="388"/>
      <c r="T86" s="388"/>
      <c r="U86" s="388"/>
      <c r="V86" s="388"/>
      <c r="W86" s="388"/>
      <c r="X86" s="388"/>
      <c r="Y86" s="388"/>
      <c r="Z86" s="388"/>
    </row>
    <row r="87" spans="1:26" s="539" customFormat="1" ht="15" customHeight="1" x14ac:dyDescent="0.2">
      <c r="A87" s="701">
        <v>38</v>
      </c>
      <c r="B87" s="766" t="str">
        <f>'13'!B87</f>
        <v>Klinik Pratama Kimia Farma</v>
      </c>
      <c r="C87" s="603">
        <v>0</v>
      </c>
      <c r="D87" s="603">
        <v>0</v>
      </c>
      <c r="E87" s="604">
        <v>0</v>
      </c>
      <c r="F87" s="605">
        <v>0</v>
      </c>
      <c r="G87" s="605">
        <v>0</v>
      </c>
      <c r="H87" s="605">
        <v>0</v>
      </c>
      <c r="I87" s="606">
        <v>0</v>
      </c>
      <c r="J87" s="607">
        <v>0</v>
      </c>
      <c r="K87" s="607">
        <v>0</v>
      </c>
      <c r="L87" s="608">
        <v>0</v>
      </c>
      <c r="M87" s="608">
        <v>0</v>
      </c>
      <c r="N87" s="607">
        <v>0</v>
      </c>
      <c r="O87" s="388"/>
      <c r="P87" s="388"/>
      <c r="Q87" s="388"/>
      <c r="R87" s="388"/>
      <c r="S87" s="388"/>
      <c r="T87" s="388"/>
      <c r="U87" s="388"/>
      <c r="V87" s="388"/>
      <c r="W87" s="388"/>
      <c r="X87" s="388"/>
      <c r="Y87" s="388"/>
      <c r="Z87" s="388"/>
    </row>
    <row r="88" spans="1:26" s="539" customFormat="1" ht="15" customHeight="1" x14ac:dyDescent="0.2">
      <c r="A88" s="701">
        <v>39</v>
      </c>
      <c r="B88" s="766" t="str">
        <f>'13'!B88</f>
        <v>Klinik Aulia Husada</v>
      </c>
      <c r="C88" s="603">
        <v>0</v>
      </c>
      <c r="D88" s="603">
        <v>0</v>
      </c>
      <c r="E88" s="604">
        <v>0</v>
      </c>
      <c r="F88" s="605">
        <v>0</v>
      </c>
      <c r="G88" s="605">
        <v>0</v>
      </c>
      <c r="H88" s="605">
        <v>0</v>
      </c>
      <c r="I88" s="606">
        <v>0</v>
      </c>
      <c r="J88" s="607">
        <v>0</v>
      </c>
      <c r="K88" s="607">
        <v>0</v>
      </c>
      <c r="L88" s="608">
        <v>0</v>
      </c>
      <c r="M88" s="608">
        <v>0</v>
      </c>
      <c r="N88" s="607">
        <v>0</v>
      </c>
      <c r="O88" s="388"/>
      <c r="P88" s="388"/>
      <c r="Q88" s="388"/>
      <c r="R88" s="388"/>
      <c r="S88" s="388"/>
      <c r="T88" s="388"/>
      <c r="U88" s="388"/>
      <c r="V88" s="388"/>
      <c r="W88" s="388"/>
      <c r="X88" s="388"/>
      <c r="Y88" s="388"/>
      <c r="Z88" s="388"/>
    </row>
    <row r="89" spans="1:26" s="539" customFormat="1" ht="15" customHeight="1" x14ac:dyDescent="0.2">
      <c r="A89" s="701">
        <v>40</v>
      </c>
      <c r="B89" s="766" t="str">
        <f>'13'!B89</f>
        <v>Klinik Mitra 106 Ngoro</v>
      </c>
      <c r="C89" s="603">
        <v>0</v>
      </c>
      <c r="D89" s="603">
        <v>0</v>
      </c>
      <c r="E89" s="604">
        <v>0</v>
      </c>
      <c r="F89" s="605">
        <v>0</v>
      </c>
      <c r="G89" s="605">
        <v>0</v>
      </c>
      <c r="H89" s="605">
        <v>0</v>
      </c>
      <c r="I89" s="606">
        <v>0</v>
      </c>
      <c r="J89" s="607">
        <v>0</v>
      </c>
      <c r="K89" s="607">
        <v>0</v>
      </c>
      <c r="L89" s="608">
        <v>0</v>
      </c>
      <c r="M89" s="608">
        <v>0</v>
      </c>
      <c r="N89" s="607">
        <v>0</v>
      </c>
      <c r="O89" s="388"/>
      <c r="P89" s="388"/>
      <c r="Q89" s="388"/>
      <c r="R89" s="388"/>
      <c r="S89" s="388"/>
      <c r="T89" s="388"/>
      <c r="U89" s="388"/>
      <c r="V89" s="388"/>
      <c r="W89" s="388"/>
      <c r="X89" s="388"/>
      <c r="Y89" s="388"/>
      <c r="Z89" s="388"/>
    </row>
    <row r="90" spans="1:26" s="539" customFormat="1" ht="15" customHeight="1" x14ac:dyDescent="0.2">
      <c r="A90" s="701">
        <v>41</v>
      </c>
      <c r="B90" s="766" t="str">
        <f>'13'!B90</f>
        <v>Klinik Utama Ananda</v>
      </c>
      <c r="C90" s="603">
        <v>0</v>
      </c>
      <c r="D90" s="603">
        <v>2</v>
      </c>
      <c r="E90" s="604">
        <v>2</v>
      </c>
      <c r="F90" s="605">
        <v>0</v>
      </c>
      <c r="G90" s="605">
        <v>0</v>
      </c>
      <c r="H90" s="605">
        <v>0</v>
      </c>
      <c r="I90" s="606">
        <v>0</v>
      </c>
      <c r="J90" s="607">
        <v>0</v>
      </c>
      <c r="K90" s="607">
        <v>0</v>
      </c>
      <c r="L90" s="608">
        <v>0</v>
      </c>
      <c r="M90" s="608">
        <v>0</v>
      </c>
      <c r="N90" s="607">
        <v>0</v>
      </c>
      <c r="O90" s="388"/>
      <c r="P90" s="388"/>
      <c r="Q90" s="388"/>
      <c r="R90" s="388"/>
      <c r="S90" s="388"/>
      <c r="T90" s="388"/>
      <c r="U90" s="388"/>
      <c r="V90" s="388"/>
      <c r="W90" s="388"/>
      <c r="X90" s="388"/>
      <c r="Y90" s="388"/>
      <c r="Z90" s="388"/>
    </row>
    <row r="91" spans="1:26" s="539" customFormat="1" ht="15" customHeight="1" x14ac:dyDescent="0.2">
      <c r="A91" s="701">
        <v>42</v>
      </c>
      <c r="B91" s="766" t="str">
        <f>'13'!B91</f>
        <v>Klinik Post Beauty Mojosari</v>
      </c>
      <c r="C91" s="603">
        <v>0</v>
      </c>
      <c r="D91" s="603">
        <v>0</v>
      </c>
      <c r="E91" s="604">
        <v>0</v>
      </c>
      <c r="F91" s="605">
        <v>0</v>
      </c>
      <c r="G91" s="605">
        <v>0</v>
      </c>
      <c r="H91" s="605">
        <v>0</v>
      </c>
      <c r="I91" s="606">
        <v>0</v>
      </c>
      <c r="J91" s="607">
        <v>0</v>
      </c>
      <c r="K91" s="607">
        <v>0</v>
      </c>
      <c r="L91" s="608">
        <v>0</v>
      </c>
      <c r="M91" s="608">
        <v>0</v>
      </c>
      <c r="N91" s="607">
        <v>0</v>
      </c>
      <c r="O91" s="388"/>
      <c r="P91" s="388"/>
      <c r="Q91" s="388"/>
      <c r="R91" s="388"/>
      <c r="S91" s="388"/>
      <c r="T91" s="388"/>
      <c r="U91" s="388"/>
      <c r="V91" s="388"/>
      <c r="W91" s="388"/>
      <c r="X91" s="388"/>
      <c r="Y91" s="388"/>
      <c r="Z91" s="388"/>
    </row>
    <row r="92" spans="1:26" s="539" customFormat="1" ht="15" customHeight="1" x14ac:dyDescent="0.2">
      <c r="A92" s="701">
        <v>43</v>
      </c>
      <c r="B92" s="766" t="str">
        <f>'13'!B92</f>
        <v>Klinik Nukta Tsaqilah</v>
      </c>
      <c r="C92" s="603">
        <v>0</v>
      </c>
      <c r="D92" s="603">
        <v>0</v>
      </c>
      <c r="E92" s="604">
        <v>0</v>
      </c>
      <c r="F92" s="605">
        <v>0</v>
      </c>
      <c r="G92" s="605">
        <v>0</v>
      </c>
      <c r="H92" s="605">
        <v>0</v>
      </c>
      <c r="I92" s="606">
        <v>0</v>
      </c>
      <c r="J92" s="607">
        <v>0</v>
      </c>
      <c r="K92" s="607">
        <v>0</v>
      </c>
      <c r="L92" s="608">
        <v>0</v>
      </c>
      <c r="M92" s="608">
        <v>0</v>
      </c>
      <c r="N92" s="607">
        <v>0</v>
      </c>
      <c r="O92" s="388"/>
      <c r="P92" s="388"/>
      <c r="Q92" s="388"/>
      <c r="R92" s="388"/>
      <c r="S92" s="388"/>
      <c r="T92" s="388"/>
      <c r="U92" s="388"/>
      <c r="V92" s="388"/>
      <c r="W92" s="388"/>
      <c r="X92" s="388"/>
      <c r="Y92" s="388"/>
      <c r="Z92" s="388"/>
    </row>
    <row r="93" spans="1:26" s="539" customFormat="1" ht="15" customHeight="1" x14ac:dyDescent="0.2">
      <c r="A93" s="701">
        <v>44</v>
      </c>
      <c r="B93" s="766" t="str">
        <f>'13'!B93</f>
        <v>Klinik Cita Mulia</v>
      </c>
      <c r="C93" s="603">
        <v>0</v>
      </c>
      <c r="D93" s="603">
        <v>0</v>
      </c>
      <c r="E93" s="604">
        <v>0</v>
      </c>
      <c r="F93" s="605">
        <v>0</v>
      </c>
      <c r="G93" s="605">
        <v>0</v>
      </c>
      <c r="H93" s="605">
        <v>0</v>
      </c>
      <c r="I93" s="606">
        <v>0</v>
      </c>
      <c r="J93" s="607">
        <v>0</v>
      </c>
      <c r="K93" s="607">
        <v>0</v>
      </c>
      <c r="L93" s="608">
        <v>0</v>
      </c>
      <c r="M93" s="608">
        <v>0</v>
      </c>
      <c r="N93" s="607">
        <v>0</v>
      </c>
      <c r="O93" s="388"/>
      <c r="P93" s="388"/>
      <c r="Q93" s="388"/>
      <c r="R93" s="388"/>
      <c r="S93" s="388"/>
      <c r="T93" s="388"/>
      <c r="U93" s="388"/>
      <c r="V93" s="388"/>
      <c r="W93" s="388"/>
      <c r="X93" s="388"/>
      <c r="Y93" s="388"/>
      <c r="Z93" s="388"/>
    </row>
    <row r="94" spans="1:26" s="539" customFormat="1" ht="15" customHeight="1" x14ac:dyDescent="0.2">
      <c r="A94" s="701">
        <v>45</v>
      </c>
      <c r="B94" s="766" t="str">
        <f>'13'!B94</f>
        <v>Laboratorium Klinik Wijaya Kusuma</v>
      </c>
      <c r="C94" s="603">
        <v>0</v>
      </c>
      <c r="D94" s="603">
        <v>4</v>
      </c>
      <c r="E94" s="604">
        <v>4</v>
      </c>
      <c r="F94" s="605">
        <v>0</v>
      </c>
      <c r="G94" s="605">
        <v>0</v>
      </c>
      <c r="H94" s="605">
        <v>0</v>
      </c>
      <c r="I94" s="606">
        <v>0</v>
      </c>
      <c r="J94" s="607">
        <v>0</v>
      </c>
      <c r="K94" s="607">
        <v>0</v>
      </c>
      <c r="L94" s="608">
        <v>0</v>
      </c>
      <c r="M94" s="608">
        <v>0</v>
      </c>
      <c r="N94" s="607">
        <v>0</v>
      </c>
      <c r="O94" s="388"/>
      <c r="P94" s="388"/>
      <c r="Q94" s="388"/>
      <c r="R94" s="388"/>
      <c r="S94" s="388"/>
      <c r="T94" s="388"/>
      <c r="U94" s="388"/>
      <c r="V94" s="388"/>
      <c r="W94" s="388"/>
      <c r="X94" s="388"/>
      <c r="Y94" s="388"/>
      <c r="Z94" s="388"/>
    </row>
    <row r="95" spans="1:26" s="539" customFormat="1" ht="15" customHeight="1" x14ac:dyDescent="0.2">
      <c r="A95" s="701">
        <v>46</v>
      </c>
      <c r="B95" s="766" t="str">
        <f>'13'!B95</f>
        <v>Laboratorium Klinik Medis Gajah Mada</v>
      </c>
      <c r="C95" s="603">
        <v>0</v>
      </c>
      <c r="D95" s="603">
        <v>4</v>
      </c>
      <c r="E95" s="604">
        <v>4</v>
      </c>
      <c r="F95" s="605">
        <v>0</v>
      </c>
      <c r="G95" s="605">
        <v>0</v>
      </c>
      <c r="H95" s="605">
        <v>0</v>
      </c>
      <c r="I95" s="606">
        <v>0</v>
      </c>
      <c r="J95" s="607">
        <v>0</v>
      </c>
      <c r="K95" s="607">
        <v>0</v>
      </c>
      <c r="L95" s="608">
        <v>0</v>
      </c>
      <c r="M95" s="608">
        <v>0</v>
      </c>
      <c r="N95" s="607">
        <v>0</v>
      </c>
      <c r="O95" s="388"/>
      <c r="P95" s="388"/>
      <c r="Q95" s="388"/>
      <c r="R95" s="388"/>
      <c r="S95" s="388"/>
      <c r="T95" s="388"/>
      <c r="U95" s="388"/>
      <c r="V95" s="388"/>
      <c r="W95" s="388"/>
      <c r="X95" s="388"/>
      <c r="Y95" s="388"/>
      <c r="Z95" s="388"/>
    </row>
    <row r="96" spans="1:26" s="539" customFormat="1" ht="15" customHeight="1" x14ac:dyDescent="0.2">
      <c r="A96" s="702">
        <v>47</v>
      </c>
      <c r="B96" s="766" t="str">
        <f>'13'!B96</f>
        <v>Klinik Alfa</v>
      </c>
      <c r="C96" s="609">
        <v>0</v>
      </c>
      <c r="D96" s="609">
        <v>1</v>
      </c>
      <c r="E96" s="610">
        <v>1</v>
      </c>
      <c r="F96" s="611">
        <v>0</v>
      </c>
      <c r="G96" s="611">
        <v>0</v>
      </c>
      <c r="H96" s="611">
        <v>0</v>
      </c>
      <c r="I96" s="612">
        <v>0</v>
      </c>
      <c r="J96" s="613">
        <v>0</v>
      </c>
      <c r="K96" s="613">
        <v>0</v>
      </c>
      <c r="L96" s="614">
        <v>0</v>
      </c>
      <c r="M96" s="614">
        <v>0</v>
      </c>
      <c r="N96" s="613">
        <v>0</v>
      </c>
      <c r="O96" s="388"/>
      <c r="P96" s="388"/>
      <c r="Q96" s="388"/>
      <c r="R96" s="388"/>
      <c r="S96" s="388"/>
      <c r="T96" s="388"/>
      <c r="U96" s="388"/>
      <c r="V96" s="388"/>
      <c r="W96" s="388"/>
      <c r="X96" s="388"/>
      <c r="Y96" s="388"/>
      <c r="Z96" s="388"/>
    </row>
    <row r="97" spans="1:26" s="539" customFormat="1" ht="15" customHeight="1" x14ac:dyDescent="0.25">
      <c r="A97" s="774" t="s">
        <v>1272</v>
      </c>
      <c r="B97" s="542"/>
      <c r="C97" s="615">
        <f>SUM(C50:C96)</f>
        <v>0</v>
      </c>
      <c r="D97" s="615">
        <f t="shared" ref="D97:N97" si="2">SUM(D50:D96)</f>
        <v>17</v>
      </c>
      <c r="E97" s="615">
        <f t="shared" si="2"/>
        <v>17</v>
      </c>
      <c r="F97" s="615">
        <f t="shared" si="2"/>
        <v>0</v>
      </c>
      <c r="G97" s="615">
        <f t="shared" si="2"/>
        <v>0</v>
      </c>
      <c r="H97" s="615">
        <f t="shared" si="2"/>
        <v>0</v>
      </c>
      <c r="I97" s="615">
        <f t="shared" si="2"/>
        <v>0</v>
      </c>
      <c r="J97" s="615">
        <f t="shared" si="2"/>
        <v>0</v>
      </c>
      <c r="K97" s="615">
        <f t="shared" si="2"/>
        <v>0</v>
      </c>
      <c r="L97" s="615">
        <f t="shared" si="2"/>
        <v>0</v>
      </c>
      <c r="M97" s="615">
        <f t="shared" si="2"/>
        <v>2</v>
      </c>
      <c r="N97" s="615">
        <f t="shared" si="2"/>
        <v>2</v>
      </c>
      <c r="O97" s="388"/>
      <c r="P97" s="388"/>
      <c r="Q97" s="388"/>
      <c r="R97" s="388"/>
      <c r="S97" s="388"/>
      <c r="T97" s="388"/>
      <c r="U97" s="388"/>
      <c r="V97" s="388"/>
      <c r="W97" s="388"/>
      <c r="X97" s="388"/>
      <c r="Y97" s="388"/>
      <c r="Z97" s="388"/>
    </row>
    <row r="98" spans="1:26" s="539" customFormat="1" ht="15" customHeight="1" x14ac:dyDescent="0.2">
      <c r="A98" s="748">
        <v>1</v>
      </c>
      <c r="B98" s="766" t="s">
        <v>1201</v>
      </c>
      <c r="C98" s="555">
        <v>0</v>
      </c>
      <c r="D98" s="593">
        <v>0</v>
      </c>
      <c r="E98" s="381">
        <v>0</v>
      </c>
      <c r="F98" s="513">
        <v>0</v>
      </c>
      <c r="G98" s="513">
        <v>0</v>
      </c>
      <c r="H98" s="596">
        <v>0</v>
      </c>
      <c r="I98" s="513">
        <v>0</v>
      </c>
      <c r="J98" s="513">
        <v>0</v>
      </c>
      <c r="K98" s="596">
        <v>0</v>
      </c>
      <c r="L98" s="769">
        <v>0</v>
      </c>
      <c r="M98" s="559">
        <v>0</v>
      </c>
      <c r="N98" s="607">
        <v>0</v>
      </c>
      <c r="O98" s="388"/>
      <c r="P98" s="388"/>
      <c r="Q98" s="388"/>
      <c r="R98" s="388"/>
      <c r="S98" s="388"/>
      <c r="T98" s="388"/>
      <c r="U98" s="388"/>
      <c r="V98" s="388"/>
      <c r="W98" s="388"/>
      <c r="X98" s="388"/>
      <c r="Y98" s="388"/>
      <c r="Z98" s="388"/>
    </row>
    <row r="99" spans="1:26" s="539" customFormat="1" ht="15" customHeight="1" x14ac:dyDescent="0.2">
      <c r="A99" s="701">
        <v>2</v>
      </c>
      <c r="B99" s="766" t="s">
        <v>1202</v>
      </c>
      <c r="C99" s="555">
        <v>0</v>
      </c>
      <c r="D99" s="593">
        <v>0</v>
      </c>
      <c r="E99" s="381">
        <v>0</v>
      </c>
      <c r="F99" s="513">
        <v>0</v>
      </c>
      <c r="G99" s="513">
        <v>0</v>
      </c>
      <c r="H99" s="596">
        <v>0</v>
      </c>
      <c r="I99" s="513">
        <v>0</v>
      </c>
      <c r="J99" s="513">
        <v>0</v>
      </c>
      <c r="K99" s="596">
        <v>0</v>
      </c>
      <c r="L99" s="769">
        <v>0</v>
      </c>
      <c r="M99" s="559">
        <v>0</v>
      </c>
      <c r="N99" s="607">
        <v>0</v>
      </c>
      <c r="O99" s="388"/>
      <c r="P99" s="388"/>
      <c r="Q99" s="388"/>
      <c r="R99" s="388"/>
      <c r="S99" s="388"/>
      <c r="T99" s="388"/>
      <c r="U99" s="388"/>
      <c r="V99" s="388"/>
      <c r="W99" s="388"/>
      <c r="X99" s="388"/>
      <c r="Y99" s="388"/>
      <c r="Z99" s="388"/>
    </row>
    <row r="100" spans="1:26" s="539" customFormat="1" ht="15" customHeight="1" x14ac:dyDescent="0.2">
      <c r="A100" s="701">
        <v>3</v>
      </c>
      <c r="B100" s="766" t="s">
        <v>1203</v>
      </c>
      <c r="C100" s="555">
        <v>0</v>
      </c>
      <c r="D100" s="593">
        <v>0</v>
      </c>
      <c r="E100" s="381">
        <v>0</v>
      </c>
      <c r="F100" s="513">
        <v>0</v>
      </c>
      <c r="G100" s="513">
        <v>0</v>
      </c>
      <c r="H100" s="596">
        <v>0</v>
      </c>
      <c r="I100" s="513">
        <v>0</v>
      </c>
      <c r="J100" s="513">
        <v>0</v>
      </c>
      <c r="K100" s="596">
        <v>0</v>
      </c>
      <c r="L100" s="769">
        <v>0</v>
      </c>
      <c r="M100" s="559">
        <v>0</v>
      </c>
      <c r="N100" s="607">
        <v>0</v>
      </c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</row>
    <row r="101" spans="1:26" s="539" customFormat="1" ht="15" customHeight="1" x14ac:dyDescent="0.2">
      <c r="A101" s="701">
        <v>4</v>
      </c>
      <c r="B101" s="766" t="s">
        <v>1204</v>
      </c>
      <c r="C101" s="555">
        <v>0</v>
      </c>
      <c r="D101" s="593">
        <v>0</v>
      </c>
      <c r="E101" s="381">
        <v>0</v>
      </c>
      <c r="F101" s="513">
        <v>0</v>
      </c>
      <c r="G101" s="513">
        <v>0</v>
      </c>
      <c r="H101" s="596">
        <v>0</v>
      </c>
      <c r="I101" s="513">
        <v>0</v>
      </c>
      <c r="J101" s="513">
        <v>0</v>
      </c>
      <c r="K101" s="596">
        <v>0</v>
      </c>
      <c r="L101" s="769">
        <v>0</v>
      </c>
      <c r="M101" s="559">
        <v>0</v>
      </c>
      <c r="N101" s="607">
        <v>0</v>
      </c>
      <c r="O101" s="388"/>
      <c r="P101" s="388"/>
      <c r="Q101" s="388"/>
      <c r="R101" s="388"/>
      <c r="S101" s="388"/>
      <c r="T101" s="388"/>
      <c r="U101" s="388"/>
      <c r="V101" s="388"/>
      <c r="W101" s="388"/>
      <c r="X101" s="388"/>
      <c r="Y101" s="388"/>
      <c r="Z101" s="388"/>
    </row>
    <row r="102" spans="1:26" s="539" customFormat="1" ht="15" customHeight="1" x14ac:dyDescent="0.2">
      <c r="A102" s="701">
        <v>5</v>
      </c>
      <c r="B102" s="766" t="s">
        <v>1205</v>
      </c>
      <c r="C102" s="555">
        <v>0</v>
      </c>
      <c r="D102" s="593">
        <v>0</v>
      </c>
      <c r="E102" s="381">
        <v>0</v>
      </c>
      <c r="F102" s="513">
        <v>0</v>
      </c>
      <c r="G102" s="513">
        <v>0</v>
      </c>
      <c r="H102" s="596">
        <v>0</v>
      </c>
      <c r="I102" s="513">
        <v>0</v>
      </c>
      <c r="J102" s="513">
        <v>0</v>
      </c>
      <c r="K102" s="596">
        <v>0</v>
      </c>
      <c r="L102" s="769">
        <v>0</v>
      </c>
      <c r="M102" s="559">
        <v>0</v>
      </c>
      <c r="N102" s="607">
        <v>0</v>
      </c>
      <c r="O102" s="388"/>
      <c r="P102" s="388"/>
      <c r="Q102" s="388"/>
      <c r="R102" s="388"/>
      <c r="S102" s="388"/>
      <c r="T102" s="388"/>
      <c r="U102" s="388"/>
      <c r="V102" s="388"/>
      <c r="W102" s="388"/>
      <c r="X102" s="388"/>
      <c r="Y102" s="388"/>
      <c r="Z102" s="388"/>
    </row>
    <row r="103" spans="1:26" s="539" customFormat="1" ht="15" customHeight="1" x14ac:dyDescent="0.2">
      <c r="A103" s="701">
        <v>6</v>
      </c>
      <c r="B103" s="766" t="s">
        <v>1206</v>
      </c>
      <c r="C103" s="555">
        <v>0</v>
      </c>
      <c r="D103" s="593">
        <v>0</v>
      </c>
      <c r="E103" s="381">
        <v>0</v>
      </c>
      <c r="F103" s="513">
        <v>0</v>
      </c>
      <c r="G103" s="513">
        <v>0</v>
      </c>
      <c r="H103" s="596">
        <v>0</v>
      </c>
      <c r="I103" s="513">
        <v>0</v>
      </c>
      <c r="J103" s="513">
        <v>0</v>
      </c>
      <c r="K103" s="596">
        <v>0</v>
      </c>
      <c r="L103" s="769">
        <v>0</v>
      </c>
      <c r="M103" s="559">
        <v>0</v>
      </c>
      <c r="N103" s="607">
        <v>0</v>
      </c>
      <c r="O103" s="388"/>
      <c r="P103" s="388"/>
      <c r="Q103" s="388"/>
      <c r="R103" s="388"/>
      <c r="S103" s="388"/>
      <c r="T103" s="388"/>
      <c r="U103" s="388"/>
      <c r="V103" s="388"/>
      <c r="W103" s="388"/>
      <c r="X103" s="388"/>
      <c r="Y103" s="388"/>
      <c r="Z103" s="388"/>
    </row>
    <row r="104" spans="1:26" s="539" customFormat="1" ht="15" customHeight="1" x14ac:dyDescent="0.2">
      <c r="A104" s="701">
        <v>7</v>
      </c>
      <c r="B104" s="766" t="s">
        <v>1207</v>
      </c>
      <c r="C104" s="555">
        <v>0</v>
      </c>
      <c r="D104" s="593">
        <v>0</v>
      </c>
      <c r="E104" s="381">
        <v>0</v>
      </c>
      <c r="F104" s="513">
        <v>0</v>
      </c>
      <c r="G104" s="513">
        <v>0</v>
      </c>
      <c r="H104" s="596">
        <v>0</v>
      </c>
      <c r="I104" s="513">
        <v>0</v>
      </c>
      <c r="J104" s="513">
        <v>0</v>
      </c>
      <c r="K104" s="596">
        <v>0</v>
      </c>
      <c r="L104" s="769">
        <v>0</v>
      </c>
      <c r="M104" s="559">
        <v>0</v>
      </c>
      <c r="N104" s="607">
        <v>0</v>
      </c>
      <c r="O104" s="388"/>
      <c r="P104" s="388"/>
      <c r="Q104" s="388"/>
      <c r="R104" s="388"/>
      <c r="S104" s="388"/>
      <c r="T104" s="388"/>
      <c r="U104" s="388"/>
      <c r="V104" s="388"/>
      <c r="W104" s="388"/>
      <c r="X104" s="388"/>
      <c r="Y104" s="388"/>
      <c r="Z104" s="388"/>
    </row>
    <row r="105" spans="1:26" s="539" customFormat="1" ht="15" customHeight="1" x14ac:dyDescent="0.2">
      <c r="A105" s="701">
        <v>8</v>
      </c>
      <c r="B105" s="766" t="s">
        <v>1208</v>
      </c>
      <c r="C105" s="555">
        <v>0</v>
      </c>
      <c r="D105" s="593">
        <v>0</v>
      </c>
      <c r="E105" s="381">
        <v>0</v>
      </c>
      <c r="F105" s="513">
        <v>0</v>
      </c>
      <c r="G105" s="513">
        <v>0</v>
      </c>
      <c r="H105" s="596">
        <v>0</v>
      </c>
      <c r="I105" s="513">
        <v>0</v>
      </c>
      <c r="J105" s="513">
        <v>0</v>
      </c>
      <c r="K105" s="596">
        <v>0</v>
      </c>
      <c r="L105" s="769">
        <v>0</v>
      </c>
      <c r="M105" s="559">
        <v>0</v>
      </c>
      <c r="N105" s="607">
        <v>0</v>
      </c>
      <c r="O105" s="388"/>
      <c r="P105" s="388"/>
      <c r="Q105" s="388"/>
      <c r="R105" s="388"/>
      <c r="S105" s="388"/>
      <c r="T105" s="388"/>
      <c r="U105" s="388"/>
      <c r="V105" s="388"/>
      <c r="W105" s="388"/>
      <c r="X105" s="388"/>
      <c r="Y105" s="388"/>
      <c r="Z105" s="388"/>
    </row>
    <row r="106" spans="1:26" s="539" customFormat="1" ht="15" customHeight="1" x14ac:dyDescent="0.2">
      <c r="A106" s="701">
        <v>9</v>
      </c>
      <c r="B106" s="766" t="s">
        <v>1209</v>
      </c>
      <c r="C106" s="555">
        <v>0</v>
      </c>
      <c r="D106" s="593">
        <v>0</v>
      </c>
      <c r="E106" s="381">
        <v>0</v>
      </c>
      <c r="F106" s="513">
        <v>0</v>
      </c>
      <c r="G106" s="513">
        <v>0</v>
      </c>
      <c r="H106" s="596">
        <v>0</v>
      </c>
      <c r="I106" s="513">
        <v>0</v>
      </c>
      <c r="J106" s="513">
        <v>0</v>
      </c>
      <c r="K106" s="596">
        <v>0</v>
      </c>
      <c r="L106" s="769">
        <v>0</v>
      </c>
      <c r="M106" s="559">
        <v>0</v>
      </c>
      <c r="N106" s="607">
        <v>0</v>
      </c>
      <c r="O106" s="388"/>
      <c r="P106" s="388"/>
      <c r="Q106" s="388"/>
      <c r="R106" s="388"/>
      <c r="S106" s="388"/>
      <c r="T106" s="388"/>
      <c r="U106" s="388"/>
      <c r="V106" s="388"/>
      <c r="W106" s="388"/>
      <c r="X106" s="388"/>
      <c r="Y106" s="388"/>
      <c r="Z106" s="388"/>
    </row>
    <row r="107" spans="1:26" s="539" customFormat="1" ht="15" customHeight="1" x14ac:dyDescent="0.2">
      <c r="A107" s="701">
        <v>10</v>
      </c>
      <c r="B107" s="766" t="s">
        <v>1210</v>
      </c>
      <c r="C107" s="555">
        <v>0</v>
      </c>
      <c r="D107" s="593">
        <v>0</v>
      </c>
      <c r="E107" s="381">
        <v>0</v>
      </c>
      <c r="F107" s="513">
        <v>0</v>
      </c>
      <c r="G107" s="513">
        <v>0</v>
      </c>
      <c r="H107" s="596">
        <v>0</v>
      </c>
      <c r="I107" s="513">
        <v>0</v>
      </c>
      <c r="J107" s="513">
        <v>0</v>
      </c>
      <c r="K107" s="596">
        <v>0</v>
      </c>
      <c r="L107" s="769">
        <v>0</v>
      </c>
      <c r="M107" s="559">
        <v>0</v>
      </c>
      <c r="N107" s="607">
        <v>0</v>
      </c>
      <c r="O107" s="388"/>
      <c r="P107" s="388"/>
      <c r="Q107" s="388"/>
      <c r="R107" s="388"/>
      <c r="S107" s="388"/>
      <c r="T107" s="388"/>
      <c r="U107" s="388"/>
      <c r="V107" s="388"/>
      <c r="W107" s="388"/>
      <c r="X107" s="388"/>
      <c r="Y107" s="388"/>
      <c r="Z107" s="388"/>
    </row>
    <row r="108" spans="1:26" s="539" customFormat="1" ht="15" customHeight="1" x14ac:dyDescent="0.2">
      <c r="A108" s="701">
        <v>11</v>
      </c>
      <c r="B108" s="766" t="s">
        <v>1211</v>
      </c>
      <c r="C108" s="555">
        <v>0</v>
      </c>
      <c r="D108" s="593">
        <v>0</v>
      </c>
      <c r="E108" s="381">
        <v>0</v>
      </c>
      <c r="F108" s="513">
        <v>0</v>
      </c>
      <c r="G108" s="513">
        <v>0</v>
      </c>
      <c r="H108" s="596">
        <v>0</v>
      </c>
      <c r="I108" s="513">
        <v>0</v>
      </c>
      <c r="J108" s="513">
        <v>0</v>
      </c>
      <c r="K108" s="596">
        <v>0</v>
      </c>
      <c r="L108" s="769">
        <v>0</v>
      </c>
      <c r="M108" s="559">
        <v>0</v>
      </c>
      <c r="N108" s="607">
        <v>0</v>
      </c>
      <c r="O108" s="388"/>
      <c r="P108" s="388"/>
      <c r="Q108" s="388"/>
      <c r="R108" s="388"/>
      <c r="S108" s="388"/>
      <c r="T108" s="388"/>
      <c r="U108" s="388"/>
      <c r="V108" s="388"/>
      <c r="W108" s="388"/>
      <c r="X108" s="388"/>
      <c r="Y108" s="388"/>
      <c r="Z108" s="388"/>
    </row>
    <row r="109" spans="1:26" s="539" customFormat="1" ht="15" customHeight="1" x14ac:dyDescent="0.2">
      <c r="A109" s="701">
        <v>12</v>
      </c>
      <c r="B109" s="766" t="s">
        <v>1212</v>
      </c>
      <c r="C109" s="555">
        <v>0</v>
      </c>
      <c r="D109" s="593">
        <v>0</v>
      </c>
      <c r="E109" s="381">
        <v>0</v>
      </c>
      <c r="F109" s="513">
        <v>0</v>
      </c>
      <c r="G109" s="513">
        <v>0</v>
      </c>
      <c r="H109" s="596">
        <v>0</v>
      </c>
      <c r="I109" s="513">
        <v>0</v>
      </c>
      <c r="J109" s="513">
        <v>0</v>
      </c>
      <c r="K109" s="596">
        <v>0</v>
      </c>
      <c r="L109" s="769">
        <v>0</v>
      </c>
      <c r="M109" s="559">
        <v>0</v>
      </c>
      <c r="N109" s="607">
        <v>0</v>
      </c>
      <c r="O109" s="388"/>
      <c r="P109" s="388"/>
      <c r="Q109" s="388"/>
      <c r="R109" s="388"/>
      <c r="S109" s="388"/>
      <c r="T109" s="388"/>
      <c r="U109" s="388"/>
      <c r="V109" s="388"/>
      <c r="W109" s="388"/>
      <c r="X109" s="388"/>
      <c r="Y109" s="388"/>
      <c r="Z109" s="388"/>
    </row>
    <row r="110" spans="1:26" s="539" customFormat="1" ht="15" customHeight="1" x14ac:dyDescent="0.2">
      <c r="A110" s="701">
        <v>13</v>
      </c>
      <c r="B110" s="766" t="s">
        <v>1213</v>
      </c>
      <c r="C110" s="555">
        <v>0</v>
      </c>
      <c r="D110" s="593">
        <v>0</v>
      </c>
      <c r="E110" s="381">
        <v>0</v>
      </c>
      <c r="F110" s="513">
        <v>0</v>
      </c>
      <c r="G110" s="513">
        <v>0</v>
      </c>
      <c r="H110" s="596">
        <v>0</v>
      </c>
      <c r="I110" s="513">
        <v>0</v>
      </c>
      <c r="J110" s="513">
        <v>0</v>
      </c>
      <c r="K110" s="596">
        <v>0</v>
      </c>
      <c r="L110" s="769">
        <v>0</v>
      </c>
      <c r="M110" s="559">
        <v>0</v>
      </c>
      <c r="N110" s="607">
        <v>0</v>
      </c>
      <c r="O110" s="388"/>
      <c r="P110" s="388"/>
      <c r="Q110" s="388"/>
      <c r="R110" s="388"/>
      <c r="S110" s="388"/>
      <c r="T110" s="388"/>
      <c r="U110" s="388"/>
      <c r="V110" s="388"/>
      <c r="W110" s="388"/>
      <c r="X110" s="388"/>
      <c r="Y110" s="388"/>
      <c r="Z110" s="388"/>
    </row>
    <row r="111" spans="1:26" s="539" customFormat="1" ht="15" customHeight="1" x14ac:dyDescent="0.2">
      <c r="A111" s="701">
        <v>14</v>
      </c>
      <c r="B111" s="766" t="s">
        <v>1225</v>
      </c>
      <c r="C111" s="555">
        <v>0</v>
      </c>
      <c r="D111" s="593">
        <v>0</v>
      </c>
      <c r="E111" s="381">
        <v>0</v>
      </c>
      <c r="F111" s="513">
        <v>0</v>
      </c>
      <c r="G111" s="513">
        <v>0</v>
      </c>
      <c r="H111" s="596">
        <v>0</v>
      </c>
      <c r="I111" s="513">
        <v>0</v>
      </c>
      <c r="J111" s="513">
        <v>0</v>
      </c>
      <c r="K111" s="596">
        <v>0</v>
      </c>
      <c r="L111" s="769">
        <v>0</v>
      </c>
      <c r="M111" s="559">
        <v>0</v>
      </c>
      <c r="N111" s="607">
        <v>0</v>
      </c>
      <c r="O111" s="388"/>
      <c r="P111" s="388"/>
      <c r="Q111" s="388"/>
      <c r="R111" s="388"/>
      <c r="S111" s="388"/>
      <c r="T111" s="388"/>
      <c r="U111" s="388"/>
      <c r="V111" s="388"/>
      <c r="W111" s="388"/>
      <c r="X111" s="388"/>
      <c r="Y111" s="388"/>
      <c r="Z111" s="388"/>
    </row>
    <row r="112" spans="1:26" s="539" customFormat="1" ht="15" customHeight="1" x14ac:dyDescent="0.2">
      <c r="A112" s="701">
        <v>15</v>
      </c>
      <c r="B112" s="766" t="str">
        <f>'13'!B112</f>
        <v>Apotek Viva Generik Dlanggu</v>
      </c>
      <c r="C112" s="555">
        <v>0</v>
      </c>
      <c r="D112" s="593">
        <v>0</v>
      </c>
      <c r="E112" s="381">
        <v>0</v>
      </c>
      <c r="F112" s="513">
        <v>0</v>
      </c>
      <c r="G112" s="513">
        <v>0</v>
      </c>
      <c r="H112" s="596">
        <v>0</v>
      </c>
      <c r="I112" s="513">
        <v>0</v>
      </c>
      <c r="J112" s="513">
        <v>0</v>
      </c>
      <c r="K112" s="596">
        <v>0</v>
      </c>
      <c r="L112" s="769">
        <v>0</v>
      </c>
      <c r="M112" s="559">
        <v>0</v>
      </c>
      <c r="N112" s="607">
        <v>0</v>
      </c>
      <c r="O112" s="388"/>
      <c r="P112" s="388"/>
      <c r="Q112" s="388"/>
      <c r="R112" s="388"/>
      <c r="S112" s="388"/>
      <c r="T112" s="388"/>
      <c r="U112" s="388"/>
      <c r="V112" s="388"/>
      <c r="W112" s="388"/>
      <c r="X112" s="388"/>
      <c r="Y112" s="388"/>
      <c r="Z112" s="388"/>
    </row>
    <row r="113" spans="1:26" s="539" customFormat="1" ht="15" customHeight="1" x14ac:dyDescent="0.2">
      <c r="A113" s="701">
        <v>16</v>
      </c>
      <c r="B113" s="766" t="s">
        <v>1214</v>
      </c>
      <c r="C113" s="555">
        <v>0</v>
      </c>
      <c r="D113" s="593">
        <v>0</v>
      </c>
      <c r="E113" s="381">
        <v>0</v>
      </c>
      <c r="F113" s="513">
        <v>0</v>
      </c>
      <c r="G113" s="513">
        <v>0</v>
      </c>
      <c r="H113" s="596">
        <v>0</v>
      </c>
      <c r="I113" s="513">
        <v>0</v>
      </c>
      <c r="J113" s="513">
        <v>0</v>
      </c>
      <c r="K113" s="596">
        <v>0</v>
      </c>
      <c r="L113" s="769">
        <v>0</v>
      </c>
      <c r="M113" s="559">
        <v>0</v>
      </c>
      <c r="N113" s="607">
        <v>0</v>
      </c>
      <c r="O113" s="388"/>
      <c r="P113" s="388"/>
      <c r="Q113" s="388"/>
      <c r="R113" s="388"/>
      <c r="S113" s="388"/>
      <c r="T113" s="388"/>
      <c r="U113" s="388"/>
      <c r="V113" s="388"/>
      <c r="W113" s="388"/>
      <c r="X113" s="388"/>
      <c r="Y113" s="388"/>
      <c r="Z113" s="388"/>
    </row>
    <row r="114" spans="1:26" s="539" customFormat="1" ht="15" customHeight="1" x14ac:dyDescent="0.2">
      <c r="A114" s="701">
        <v>17</v>
      </c>
      <c r="B114" s="766" t="s">
        <v>1215</v>
      </c>
      <c r="C114" s="555">
        <v>0</v>
      </c>
      <c r="D114" s="593">
        <v>0</v>
      </c>
      <c r="E114" s="381">
        <v>0</v>
      </c>
      <c r="F114" s="513">
        <v>0</v>
      </c>
      <c r="G114" s="513">
        <v>0</v>
      </c>
      <c r="H114" s="596">
        <v>0</v>
      </c>
      <c r="I114" s="513">
        <v>0</v>
      </c>
      <c r="J114" s="513">
        <v>0</v>
      </c>
      <c r="K114" s="596">
        <v>0</v>
      </c>
      <c r="L114" s="769">
        <v>0</v>
      </c>
      <c r="M114" s="559">
        <v>0</v>
      </c>
      <c r="N114" s="607">
        <v>0</v>
      </c>
      <c r="O114" s="388"/>
      <c r="P114" s="388"/>
      <c r="Q114" s="388"/>
      <c r="R114" s="388"/>
      <c r="S114" s="388"/>
      <c r="T114" s="388"/>
      <c r="U114" s="388"/>
      <c r="V114" s="388"/>
      <c r="W114" s="388"/>
      <c r="X114" s="388"/>
      <c r="Y114" s="388"/>
      <c r="Z114" s="388"/>
    </row>
    <row r="115" spans="1:26" s="539" customFormat="1" ht="15" customHeight="1" x14ac:dyDescent="0.2">
      <c r="A115" s="701">
        <v>18</v>
      </c>
      <c r="B115" s="766" t="s">
        <v>1216</v>
      </c>
      <c r="C115" s="555">
        <v>0</v>
      </c>
      <c r="D115" s="593">
        <v>0</v>
      </c>
      <c r="E115" s="381">
        <v>0</v>
      </c>
      <c r="F115" s="513">
        <v>0</v>
      </c>
      <c r="G115" s="513">
        <v>0</v>
      </c>
      <c r="H115" s="596">
        <v>0</v>
      </c>
      <c r="I115" s="513">
        <v>0</v>
      </c>
      <c r="J115" s="513">
        <v>0</v>
      </c>
      <c r="K115" s="596">
        <v>0</v>
      </c>
      <c r="L115" s="769">
        <v>0</v>
      </c>
      <c r="M115" s="559">
        <v>0</v>
      </c>
      <c r="N115" s="607">
        <v>0</v>
      </c>
      <c r="O115" s="388"/>
      <c r="P115" s="388"/>
      <c r="Q115" s="388"/>
      <c r="R115" s="388"/>
      <c r="S115" s="388"/>
      <c r="T115" s="388"/>
      <c r="U115" s="388"/>
      <c r="V115" s="388"/>
      <c r="W115" s="388"/>
      <c r="X115" s="388"/>
      <c r="Y115" s="388"/>
      <c r="Z115" s="388"/>
    </row>
    <row r="116" spans="1:26" s="539" customFormat="1" ht="15" customHeight="1" x14ac:dyDescent="0.2">
      <c r="A116" s="701">
        <v>19</v>
      </c>
      <c r="B116" s="766" t="s">
        <v>1217</v>
      </c>
      <c r="C116" s="555">
        <v>0</v>
      </c>
      <c r="D116" s="593">
        <v>0</v>
      </c>
      <c r="E116" s="381">
        <v>0</v>
      </c>
      <c r="F116" s="513">
        <v>0</v>
      </c>
      <c r="G116" s="513">
        <v>0</v>
      </c>
      <c r="H116" s="596">
        <v>0</v>
      </c>
      <c r="I116" s="513">
        <v>0</v>
      </c>
      <c r="J116" s="513">
        <v>0</v>
      </c>
      <c r="K116" s="596">
        <v>0</v>
      </c>
      <c r="L116" s="769">
        <v>0</v>
      </c>
      <c r="M116" s="559">
        <v>0</v>
      </c>
      <c r="N116" s="607">
        <v>0</v>
      </c>
      <c r="O116" s="388"/>
      <c r="P116" s="388"/>
      <c r="Q116" s="388"/>
      <c r="R116" s="388"/>
      <c r="S116" s="388"/>
      <c r="T116" s="388"/>
      <c r="U116" s="388"/>
      <c r="V116" s="388"/>
      <c r="W116" s="388"/>
      <c r="X116" s="388"/>
      <c r="Y116" s="388"/>
      <c r="Z116" s="388"/>
    </row>
    <row r="117" spans="1:26" s="539" customFormat="1" ht="15" customHeight="1" x14ac:dyDescent="0.2">
      <c r="A117" s="701">
        <v>20</v>
      </c>
      <c r="B117" s="766" t="s">
        <v>1218</v>
      </c>
      <c r="C117" s="555">
        <v>0</v>
      </c>
      <c r="D117" s="593">
        <v>0</v>
      </c>
      <c r="E117" s="381">
        <v>0</v>
      </c>
      <c r="F117" s="513">
        <v>0</v>
      </c>
      <c r="G117" s="513">
        <v>0</v>
      </c>
      <c r="H117" s="596">
        <v>0</v>
      </c>
      <c r="I117" s="513">
        <v>0</v>
      </c>
      <c r="J117" s="513">
        <v>0</v>
      </c>
      <c r="K117" s="596">
        <v>0</v>
      </c>
      <c r="L117" s="769">
        <v>0</v>
      </c>
      <c r="M117" s="559">
        <v>0</v>
      </c>
      <c r="N117" s="607">
        <v>0</v>
      </c>
      <c r="O117" s="388"/>
      <c r="P117" s="388"/>
      <c r="Q117" s="388"/>
      <c r="R117" s="388"/>
      <c r="S117" s="388"/>
      <c r="T117" s="388"/>
      <c r="U117" s="388"/>
      <c r="V117" s="388"/>
      <c r="W117" s="388"/>
      <c r="X117" s="388"/>
      <c r="Y117" s="388"/>
      <c r="Z117" s="388"/>
    </row>
    <row r="118" spans="1:26" s="539" customFormat="1" ht="15" customHeight="1" x14ac:dyDescent="0.2">
      <c r="A118" s="701">
        <v>21</v>
      </c>
      <c r="B118" s="766" t="s">
        <v>1219</v>
      </c>
      <c r="C118" s="555">
        <v>0</v>
      </c>
      <c r="D118" s="593">
        <v>0</v>
      </c>
      <c r="E118" s="381">
        <v>0</v>
      </c>
      <c r="F118" s="513">
        <v>0</v>
      </c>
      <c r="G118" s="513">
        <v>0</v>
      </c>
      <c r="H118" s="596">
        <v>0</v>
      </c>
      <c r="I118" s="513">
        <v>0</v>
      </c>
      <c r="J118" s="513">
        <v>0</v>
      </c>
      <c r="K118" s="596">
        <v>0</v>
      </c>
      <c r="L118" s="769">
        <v>0</v>
      </c>
      <c r="M118" s="559">
        <v>0</v>
      </c>
      <c r="N118" s="607">
        <v>0</v>
      </c>
      <c r="O118" s="388"/>
      <c r="P118" s="388"/>
      <c r="Q118" s="388"/>
      <c r="R118" s="388"/>
      <c r="S118" s="388"/>
      <c r="T118" s="388"/>
      <c r="U118" s="388"/>
      <c r="V118" s="388"/>
      <c r="W118" s="388"/>
      <c r="X118" s="388"/>
      <c r="Y118" s="388"/>
      <c r="Z118" s="388"/>
    </row>
    <row r="119" spans="1:26" s="539" customFormat="1" ht="15" customHeight="1" x14ac:dyDescent="0.2">
      <c r="A119" s="701">
        <v>22</v>
      </c>
      <c r="B119" s="766" t="s">
        <v>1220</v>
      </c>
      <c r="C119" s="555">
        <v>0</v>
      </c>
      <c r="D119" s="593">
        <v>0</v>
      </c>
      <c r="E119" s="381">
        <v>0</v>
      </c>
      <c r="F119" s="513">
        <v>0</v>
      </c>
      <c r="G119" s="513">
        <v>0</v>
      </c>
      <c r="H119" s="596">
        <v>0</v>
      </c>
      <c r="I119" s="513">
        <v>0</v>
      </c>
      <c r="J119" s="513">
        <v>0</v>
      </c>
      <c r="K119" s="596">
        <v>0</v>
      </c>
      <c r="L119" s="769">
        <v>0</v>
      </c>
      <c r="M119" s="559">
        <v>0</v>
      </c>
      <c r="N119" s="607">
        <v>0</v>
      </c>
      <c r="O119" s="388"/>
      <c r="P119" s="388"/>
      <c r="Q119" s="388"/>
      <c r="R119" s="388"/>
      <c r="S119" s="388"/>
      <c r="T119" s="388"/>
      <c r="U119" s="388"/>
      <c r="V119" s="388"/>
      <c r="W119" s="388"/>
      <c r="X119" s="388"/>
      <c r="Y119" s="388"/>
      <c r="Z119" s="388"/>
    </row>
    <row r="120" spans="1:26" s="539" customFormat="1" ht="15" customHeight="1" x14ac:dyDescent="0.25">
      <c r="A120" s="786" t="s">
        <v>1273</v>
      </c>
      <c r="B120" s="542"/>
      <c r="C120" s="616">
        <f>SUM(C98:C118)</f>
        <v>0</v>
      </c>
      <c r="D120" s="616">
        <f t="shared" ref="D120:N120" si="3">SUM(D98:D118)</f>
        <v>0</v>
      </c>
      <c r="E120" s="616">
        <f t="shared" si="3"/>
        <v>0</v>
      </c>
      <c r="F120" s="616">
        <f t="shared" si="3"/>
        <v>0</v>
      </c>
      <c r="G120" s="616">
        <f t="shared" si="3"/>
        <v>0</v>
      </c>
      <c r="H120" s="616">
        <f t="shared" si="3"/>
        <v>0</v>
      </c>
      <c r="I120" s="616">
        <f t="shared" si="3"/>
        <v>0</v>
      </c>
      <c r="J120" s="616">
        <f t="shared" si="3"/>
        <v>0</v>
      </c>
      <c r="K120" s="616">
        <f t="shared" si="3"/>
        <v>0</v>
      </c>
      <c r="L120" s="616">
        <f t="shared" si="3"/>
        <v>0</v>
      </c>
      <c r="M120" s="616">
        <f t="shared" si="3"/>
        <v>0</v>
      </c>
      <c r="N120" s="625">
        <f t="shared" si="3"/>
        <v>0</v>
      </c>
      <c r="O120" s="388"/>
      <c r="P120" s="388"/>
      <c r="Q120" s="388"/>
      <c r="R120" s="388"/>
      <c r="S120" s="388"/>
      <c r="T120" s="388"/>
      <c r="U120" s="388"/>
      <c r="V120" s="388"/>
      <c r="W120" s="388"/>
      <c r="X120" s="388"/>
      <c r="Y120" s="388"/>
      <c r="Z120" s="388"/>
    </row>
    <row r="121" spans="1:26" s="539" customFormat="1" ht="19.5" customHeight="1" x14ac:dyDescent="0.2">
      <c r="A121" s="761" t="s">
        <v>317</v>
      </c>
      <c r="B121" s="542"/>
      <c r="C121" s="617">
        <v>0</v>
      </c>
      <c r="D121" s="617">
        <v>0</v>
      </c>
      <c r="E121" s="617">
        <v>0</v>
      </c>
      <c r="F121" s="617">
        <v>0</v>
      </c>
      <c r="G121" s="617">
        <v>0</v>
      </c>
      <c r="H121" s="617">
        <v>0</v>
      </c>
      <c r="I121" s="617">
        <v>0</v>
      </c>
      <c r="J121" s="617">
        <v>0</v>
      </c>
      <c r="K121" s="617">
        <v>0</v>
      </c>
      <c r="L121" s="617">
        <v>0</v>
      </c>
      <c r="M121" s="617">
        <v>0</v>
      </c>
      <c r="N121" s="787">
        <v>0</v>
      </c>
      <c r="O121" s="388"/>
      <c r="P121" s="388"/>
      <c r="Q121" s="388"/>
      <c r="R121" s="388"/>
      <c r="S121" s="388"/>
      <c r="T121" s="388"/>
      <c r="U121" s="388"/>
      <c r="V121" s="388"/>
      <c r="W121" s="388"/>
      <c r="X121" s="388"/>
      <c r="Y121" s="388"/>
      <c r="Z121" s="388"/>
    </row>
    <row r="122" spans="1:26" s="539" customFormat="1" ht="19.5" customHeight="1" x14ac:dyDescent="0.2">
      <c r="A122" s="761" t="s">
        <v>318</v>
      </c>
      <c r="B122" s="537"/>
      <c r="C122" s="561">
        <f>C124+C123</f>
        <v>0</v>
      </c>
      <c r="D122" s="561">
        <f t="shared" ref="D122:N122" si="4">D124+D123</f>
        <v>1</v>
      </c>
      <c r="E122" s="561">
        <f t="shared" si="4"/>
        <v>1</v>
      </c>
      <c r="F122" s="561">
        <f t="shared" si="4"/>
        <v>0</v>
      </c>
      <c r="G122" s="561">
        <f t="shared" si="4"/>
        <v>0</v>
      </c>
      <c r="H122" s="561">
        <f t="shared" si="4"/>
        <v>0</v>
      </c>
      <c r="I122" s="561">
        <f t="shared" si="4"/>
        <v>0</v>
      </c>
      <c r="J122" s="561">
        <f t="shared" si="4"/>
        <v>0</v>
      </c>
      <c r="K122" s="561">
        <f t="shared" si="4"/>
        <v>0</v>
      </c>
      <c r="L122" s="561">
        <f t="shared" si="4"/>
        <v>7</v>
      </c>
      <c r="M122" s="561">
        <f t="shared" si="4"/>
        <v>6</v>
      </c>
      <c r="N122" s="788">
        <f t="shared" si="4"/>
        <v>13</v>
      </c>
      <c r="O122" s="388"/>
      <c r="P122" s="388"/>
      <c r="Q122" s="388"/>
      <c r="R122" s="388"/>
      <c r="S122" s="388"/>
      <c r="T122" s="388"/>
      <c r="U122" s="388"/>
      <c r="V122" s="388"/>
      <c r="W122" s="388"/>
      <c r="X122" s="388"/>
      <c r="Y122" s="388"/>
      <c r="Z122" s="388"/>
    </row>
    <row r="123" spans="1:26" s="539" customFormat="1" ht="19.5" customHeight="1" x14ac:dyDescent="0.2">
      <c r="A123" s="784" t="s">
        <v>1227</v>
      </c>
      <c r="B123" s="537" t="s">
        <v>1223</v>
      </c>
      <c r="C123" s="561">
        <v>0</v>
      </c>
      <c r="D123" s="561">
        <v>1</v>
      </c>
      <c r="E123" s="561">
        <v>1</v>
      </c>
      <c r="F123" s="561">
        <v>0</v>
      </c>
      <c r="G123" s="561">
        <v>0</v>
      </c>
      <c r="H123" s="561">
        <v>0</v>
      </c>
      <c r="I123" s="561">
        <v>0</v>
      </c>
      <c r="J123" s="561">
        <v>0</v>
      </c>
      <c r="K123" s="561">
        <v>0</v>
      </c>
      <c r="L123" s="561">
        <v>0</v>
      </c>
      <c r="M123" s="561">
        <v>1</v>
      </c>
      <c r="N123" s="788">
        <v>1</v>
      </c>
      <c r="O123" s="388"/>
      <c r="P123" s="388"/>
      <c r="Q123" s="388"/>
      <c r="R123" s="388"/>
      <c r="S123" s="388"/>
      <c r="T123" s="388"/>
      <c r="U123" s="388"/>
      <c r="V123" s="388"/>
      <c r="W123" s="388"/>
      <c r="X123" s="388"/>
      <c r="Y123" s="388"/>
      <c r="Z123" s="388"/>
    </row>
    <row r="124" spans="1:26" s="539" customFormat="1" ht="19.5" customHeight="1" x14ac:dyDescent="0.2">
      <c r="A124" s="784" t="s">
        <v>1228</v>
      </c>
      <c r="B124" s="537" t="s">
        <v>1224</v>
      </c>
      <c r="C124" s="561">
        <v>0</v>
      </c>
      <c r="D124" s="561">
        <v>0</v>
      </c>
      <c r="E124" s="561">
        <v>0</v>
      </c>
      <c r="F124" s="561">
        <v>0</v>
      </c>
      <c r="G124" s="561">
        <v>0</v>
      </c>
      <c r="H124" s="561">
        <v>0</v>
      </c>
      <c r="I124" s="561">
        <v>0</v>
      </c>
      <c r="J124" s="561">
        <v>0</v>
      </c>
      <c r="K124" s="561">
        <v>0</v>
      </c>
      <c r="L124" s="561">
        <v>7</v>
      </c>
      <c r="M124" s="561">
        <v>5</v>
      </c>
      <c r="N124" s="788">
        <v>12</v>
      </c>
      <c r="O124" s="388"/>
      <c r="P124" s="388"/>
      <c r="Q124" s="388"/>
      <c r="R124" s="388"/>
      <c r="S124" s="388"/>
      <c r="T124" s="388"/>
      <c r="U124" s="388"/>
      <c r="V124" s="388"/>
      <c r="W124" s="388"/>
      <c r="X124" s="388"/>
      <c r="Y124" s="388"/>
      <c r="Z124" s="388"/>
    </row>
    <row r="125" spans="1:26" s="539" customFormat="1" ht="19.5" customHeight="1" x14ac:dyDescent="0.2">
      <c r="A125" s="751" t="s">
        <v>1310</v>
      </c>
      <c r="B125" s="537"/>
      <c r="C125" s="618">
        <f>C122+C121+C97+C49+C37+C120</f>
        <v>23</v>
      </c>
      <c r="D125" s="618">
        <f t="shared" ref="D125:N125" si="5">D122+D121+D97+D49+D37+D120</f>
        <v>109</v>
      </c>
      <c r="E125" s="618">
        <f t="shared" si="5"/>
        <v>132</v>
      </c>
      <c r="F125" s="618">
        <f t="shared" si="5"/>
        <v>34</v>
      </c>
      <c r="G125" s="618">
        <f t="shared" si="5"/>
        <v>31</v>
      </c>
      <c r="H125" s="618">
        <f t="shared" si="5"/>
        <v>65</v>
      </c>
      <c r="I125" s="618">
        <f t="shared" si="5"/>
        <v>7</v>
      </c>
      <c r="J125" s="618">
        <f t="shared" si="5"/>
        <v>12</v>
      </c>
      <c r="K125" s="618">
        <f t="shared" si="5"/>
        <v>19</v>
      </c>
      <c r="L125" s="618">
        <f t="shared" si="5"/>
        <v>32</v>
      </c>
      <c r="M125" s="618">
        <f t="shared" si="5"/>
        <v>72</v>
      </c>
      <c r="N125" s="789">
        <f t="shared" si="5"/>
        <v>104</v>
      </c>
      <c r="O125" s="388"/>
      <c r="P125" s="388"/>
      <c r="Q125" s="388"/>
      <c r="R125" s="388"/>
      <c r="S125" s="388"/>
      <c r="T125" s="388"/>
      <c r="U125" s="388"/>
      <c r="V125" s="388"/>
      <c r="W125" s="388"/>
      <c r="X125" s="388"/>
      <c r="Y125" s="388"/>
      <c r="Z125" s="388"/>
    </row>
    <row r="126" spans="1:26" ht="20.25" customHeight="1" x14ac:dyDescent="0.2">
      <c r="A126" s="251" t="s">
        <v>1005</v>
      </c>
      <c r="B126" s="251"/>
      <c r="C126" s="274"/>
      <c r="D126" s="274"/>
      <c r="E126" s="765">
        <f>E125/'[2]2'!$E$28*100000</f>
        <v>11.762976032936333</v>
      </c>
      <c r="F126" s="785"/>
      <c r="G126" s="785"/>
      <c r="H126" s="765">
        <f>H125/'[2]2'!$E$28*100000</f>
        <v>5.7923745616731948</v>
      </c>
      <c r="I126" s="785"/>
      <c r="J126" s="785"/>
      <c r="K126" s="765">
        <f>K125/'[2]2'!$E$28*100000</f>
        <v>1.6931556411044721</v>
      </c>
      <c r="L126" s="785"/>
      <c r="M126" s="785"/>
      <c r="N126" s="765">
        <f>N125/'[2]2'!$E$28*100000</f>
        <v>9.2677992986771098</v>
      </c>
    </row>
    <row r="127" spans="1:26" ht="20.25" customHeight="1" x14ac:dyDescent="0.2"/>
    <row r="128" spans="1:26" x14ac:dyDescent="0.2">
      <c r="A128" s="689" t="s">
        <v>1333</v>
      </c>
    </row>
    <row r="129" spans="1:1" x14ac:dyDescent="0.2">
      <c r="A129" s="689" t="s">
        <v>528</v>
      </c>
    </row>
  </sheetData>
  <mergeCells count="5">
    <mergeCell ref="A3:N3"/>
    <mergeCell ref="C7:E7"/>
    <mergeCell ref="F7:H7"/>
    <mergeCell ref="I7:K7"/>
    <mergeCell ref="L7:N7"/>
  </mergeCells>
  <phoneticPr fontId="13" type="noConversion"/>
  <printOptions horizontalCentered="1"/>
  <pageMargins left="0.39" right="0.74803149606299202" top="0.89" bottom="0.38" header="0" footer="0"/>
  <pageSetup paperSize="130" scale="82" orientation="landscape" r:id="rId1"/>
  <headerFooter alignWithMargins="0"/>
  <rowBreaks count="3" manualBreakCount="3">
    <brk id="37" max="13" man="1"/>
    <brk id="77" max="13" man="1"/>
    <brk id="108" max="1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0"/>
  </sheetPr>
  <dimension ref="A1:Z131"/>
  <sheetViews>
    <sheetView view="pageBreakPreview" zoomScale="60" zoomScaleNormal="80" workbookViewId="0">
      <selection activeCell="B20" sqref="B20"/>
    </sheetView>
  </sheetViews>
  <sheetFormatPr defaultColWidth="11.42578125" defaultRowHeight="15" x14ac:dyDescent="0.2"/>
  <cols>
    <col min="1" max="1" width="5.7109375" style="4" customWidth="1"/>
    <col min="2" max="2" width="56.5703125" style="4" customWidth="1"/>
    <col min="3" max="11" width="10.7109375" style="4" customWidth="1"/>
    <col min="12" max="14" width="8.28515625" style="4" customWidth="1"/>
    <col min="15" max="16384" width="11.42578125" style="4"/>
  </cols>
  <sheetData>
    <row r="1" spans="1:26" x14ac:dyDescent="0.2">
      <c r="A1" s="3" t="s">
        <v>684</v>
      </c>
    </row>
    <row r="3" spans="1:26" s="203" customFormat="1" ht="16.5" x14ac:dyDescent="0.2">
      <c r="A3" s="1215" t="s">
        <v>388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</row>
    <row r="4" spans="1:26" s="203" customFormat="1" ht="16.5" x14ac:dyDescent="0.2">
      <c r="D4" s="210" t="str">
        <f>'1'!E5</f>
        <v>KABUPATEN</v>
      </c>
      <c r="E4" s="206" t="str">
        <f>'1'!F5</f>
        <v>MOJOKERTO</v>
      </c>
      <c r="L4" s="207"/>
      <c r="M4" s="207"/>
      <c r="N4" s="207"/>
    </row>
    <row r="5" spans="1:26" s="203" customFormat="1" ht="16.5" x14ac:dyDescent="0.2">
      <c r="D5" s="210" t="str">
        <f>'1'!E6</f>
        <v xml:space="preserve">TAHUN </v>
      </c>
      <c r="E5" s="206">
        <f>'1'!F6</f>
        <v>2021</v>
      </c>
      <c r="L5" s="207"/>
      <c r="M5" s="207"/>
      <c r="N5" s="207"/>
    </row>
    <row r="6" spans="1:26" x14ac:dyDescent="0.2">
      <c r="A6" s="406"/>
      <c r="B6" s="406"/>
      <c r="C6" s="406"/>
      <c r="D6" s="406"/>
      <c r="E6" s="406"/>
      <c r="F6" s="406"/>
      <c r="G6" s="406"/>
      <c r="H6" s="406"/>
      <c r="I6" s="406"/>
      <c r="J6" s="406"/>
      <c r="K6" s="406"/>
      <c r="L6" s="1"/>
      <c r="M6" s="1"/>
      <c r="N6" s="1"/>
    </row>
    <row r="7" spans="1:26" ht="20.25" customHeight="1" x14ac:dyDescent="0.2">
      <c r="A7" s="1170" t="s">
        <v>153</v>
      </c>
      <c r="B7" s="1170" t="s">
        <v>174</v>
      </c>
      <c r="C7" s="1167" t="s">
        <v>122</v>
      </c>
      <c r="D7" s="1168"/>
      <c r="E7" s="1168"/>
      <c r="F7" s="1168"/>
      <c r="G7" s="1168"/>
      <c r="H7" s="1168"/>
      <c r="I7" s="1168"/>
      <c r="J7" s="1168"/>
      <c r="K7" s="1169"/>
    </row>
    <row r="8" spans="1:26" ht="37.5" customHeight="1" x14ac:dyDescent="0.2">
      <c r="A8" s="1171"/>
      <c r="B8" s="1171"/>
      <c r="C8" s="76" t="s">
        <v>310</v>
      </c>
      <c r="D8" s="18"/>
      <c r="E8" s="18"/>
      <c r="F8" s="76" t="s">
        <v>309</v>
      </c>
      <c r="G8" s="18"/>
      <c r="H8" s="18"/>
      <c r="I8" s="1246" t="s">
        <v>313</v>
      </c>
      <c r="J8" s="1246"/>
      <c r="K8" s="1246"/>
    </row>
    <row r="9" spans="1:26" ht="20.25" customHeight="1" x14ac:dyDescent="0.2">
      <c r="A9" s="1172"/>
      <c r="B9" s="1172"/>
      <c r="C9" s="2" t="s">
        <v>27</v>
      </c>
      <c r="D9" s="2" t="s">
        <v>28</v>
      </c>
      <c r="E9" s="2" t="s">
        <v>14</v>
      </c>
      <c r="F9" s="2" t="s">
        <v>27</v>
      </c>
      <c r="G9" s="2" t="s">
        <v>28</v>
      </c>
      <c r="H9" s="2" t="s">
        <v>14</v>
      </c>
      <c r="I9" s="2" t="s">
        <v>27</v>
      </c>
      <c r="J9" s="2" t="s">
        <v>28</v>
      </c>
      <c r="K9" s="2" t="s">
        <v>14</v>
      </c>
    </row>
    <row r="10" spans="1:26" x14ac:dyDescent="0.2">
      <c r="A10" s="129">
        <v>1</v>
      </c>
      <c r="B10" s="129">
        <v>2</v>
      </c>
      <c r="C10" s="129">
        <v>3</v>
      </c>
      <c r="D10" s="129">
        <v>4</v>
      </c>
      <c r="E10" s="129">
        <v>5</v>
      </c>
      <c r="F10" s="129">
        <v>6</v>
      </c>
      <c r="G10" s="129">
        <v>7</v>
      </c>
      <c r="H10" s="129">
        <v>8</v>
      </c>
      <c r="I10" s="129">
        <v>9</v>
      </c>
      <c r="J10" s="129">
        <v>10</v>
      </c>
      <c r="K10" s="129">
        <v>11</v>
      </c>
    </row>
    <row r="11" spans="1:26" s="389" customFormat="1" ht="19.5" customHeight="1" x14ac:dyDescent="0.2">
      <c r="A11" s="810">
        <v>1</v>
      </c>
      <c r="B11" s="512" t="s">
        <v>1274</v>
      </c>
      <c r="C11" s="381">
        <v>0</v>
      </c>
      <c r="D11" s="381">
        <v>1</v>
      </c>
      <c r="E11" s="381">
        <v>1</v>
      </c>
      <c r="F11" s="558">
        <v>0</v>
      </c>
      <c r="G11" s="558">
        <v>0</v>
      </c>
      <c r="H11" s="595">
        <v>0</v>
      </c>
      <c r="I11" s="513">
        <v>0</v>
      </c>
      <c r="J11" s="596">
        <v>1</v>
      </c>
      <c r="K11" s="607">
        <v>1</v>
      </c>
      <c r="L11" s="388"/>
      <c r="M11" s="388"/>
      <c r="N11" s="388"/>
      <c r="O11" s="388"/>
      <c r="P11" s="388"/>
      <c r="Q11" s="388"/>
      <c r="R11" s="388"/>
      <c r="S11" s="388"/>
      <c r="T11" s="388"/>
      <c r="U11" s="388"/>
      <c r="V11" s="388"/>
      <c r="W11" s="388"/>
      <c r="X11" s="388"/>
      <c r="Y11" s="388"/>
      <c r="Z11" s="388"/>
    </row>
    <row r="12" spans="1:26" s="389" customFormat="1" ht="19.5" customHeight="1" x14ac:dyDescent="0.2">
      <c r="A12" s="531">
        <v>2</v>
      </c>
      <c r="B12" s="512" t="s">
        <v>1275</v>
      </c>
      <c r="C12" s="381">
        <v>0</v>
      </c>
      <c r="D12" s="381">
        <v>1</v>
      </c>
      <c r="E12" s="381">
        <v>1</v>
      </c>
      <c r="F12" s="513">
        <v>0</v>
      </c>
      <c r="G12" s="513">
        <v>0</v>
      </c>
      <c r="H12" s="596">
        <v>0</v>
      </c>
      <c r="I12" s="513">
        <v>0</v>
      </c>
      <c r="J12" s="596">
        <v>1</v>
      </c>
      <c r="K12" s="607">
        <v>1</v>
      </c>
      <c r="L12" s="388"/>
      <c r="M12" s="388"/>
      <c r="N12" s="388"/>
      <c r="O12" s="388"/>
      <c r="P12" s="388"/>
      <c r="Q12" s="388"/>
      <c r="R12" s="388"/>
      <c r="S12" s="388"/>
      <c r="T12" s="388"/>
      <c r="U12" s="388"/>
      <c r="V12" s="388"/>
      <c r="W12" s="388"/>
      <c r="X12" s="388"/>
      <c r="Y12" s="388"/>
      <c r="Z12" s="388"/>
    </row>
    <row r="13" spans="1:26" s="389" customFormat="1" ht="19.5" customHeight="1" x14ac:dyDescent="0.2">
      <c r="A13" s="531">
        <v>3</v>
      </c>
      <c r="B13" s="512" t="s">
        <v>1276</v>
      </c>
      <c r="C13" s="381">
        <v>0</v>
      </c>
      <c r="D13" s="381">
        <v>1</v>
      </c>
      <c r="E13" s="381">
        <v>1</v>
      </c>
      <c r="F13" s="513">
        <v>0</v>
      </c>
      <c r="G13" s="513">
        <v>0</v>
      </c>
      <c r="H13" s="596">
        <v>0</v>
      </c>
      <c r="I13" s="513">
        <v>0</v>
      </c>
      <c r="J13" s="596">
        <v>1</v>
      </c>
      <c r="K13" s="607">
        <v>1</v>
      </c>
      <c r="L13" s="388"/>
      <c r="M13" s="388"/>
      <c r="N13" s="388"/>
      <c r="O13" s="388"/>
      <c r="P13" s="388"/>
      <c r="Q13" s="388"/>
      <c r="R13" s="388"/>
      <c r="S13" s="388"/>
      <c r="T13" s="388"/>
      <c r="U13" s="388"/>
      <c r="V13" s="388"/>
      <c r="W13" s="388"/>
      <c r="X13" s="388"/>
      <c r="Y13" s="388"/>
      <c r="Z13" s="388"/>
    </row>
    <row r="14" spans="1:26" s="389" customFormat="1" ht="19.5" customHeight="1" x14ac:dyDescent="0.2">
      <c r="A14" s="531">
        <v>4</v>
      </c>
      <c r="B14" s="512" t="s">
        <v>1277</v>
      </c>
      <c r="C14" s="381">
        <v>1</v>
      </c>
      <c r="D14" s="381">
        <v>0</v>
      </c>
      <c r="E14" s="381">
        <v>1</v>
      </c>
      <c r="F14" s="513">
        <v>0</v>
      </c>
      <c r="G14" s="513">
        <v>0</v>
      </c>
      <c r="H14" s="596">
        <v>0</v>
      </c>
      <c r="I14" s="513">
        <v>1</v>
      </c>
      <c r="J14" s="596">
        <v>0</v>
      </c>
      <c r="K14" s="607">
        <v>1</v>
      </c>
      <c r="L14" s="388"/>
      <c r="M14" s="388"/>
      <c r="N14" s="388"/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  <c r="Z14" s="388"/>
    </row>
    <row r="15" spans="1:26" s="389" customFormat="1" ht="19.5" customHeight="1" x14ac:dyDescent="0.2">
      <c r="A15" s="531">
        <v>5</v>
      </c>
      <c r="B15" s="512" t="s">
        <v>1278</v>
      </c>
      <c r="C15" s="381">
        <v>0</v>
      </c>
      <c r="D15" s="381">
        <v>1</v>
      </c>
      <c r="E15" s="381">
        <v>1</v>
      </c>
      <c r="F15" s="513">
        <v>0</v>
      </c>
      <c r="G15" s="513">
        <v>0</v>
      </c>
      <c r="H15" s="596">
        <v>0</v>
      </c>
      <c r="I15" s="513">
        <v>0</v>
      </c>
      <c r="J15" s="596">
        <v>1</v>
      </c>
      <c r="K15" s="607">
        <v>1</v>
      </c>
      <c r="L15" s="388"/>
      <c r="M15" s="388"/>
      <c r="N15" s="388"/>
      <c r="O15" s="388"/>
      <c r="P15" s="388"/>
      <c r="Q15" s="388"/>
      <c r="R15" s="388"/>
      <c r="S15" s="388"/>
      <c r="T15" s="388"/>
      <c r="U15" s="388"/>
      <c r="V15" s="388"/>
      <c r="W15" s="388"/>
      <c r="X15" s="388"/>
      <c r="Y15" s="388"/>
      <c r="Z15" s="388"/>
    </row>
    <row r="16" spans="1:26" s="389" customFormat="1" ht="19.5" customHeight="1" x14ac:dyDescent="0.2">
      <c r="A16" s="531">
        <v>6</v>
      </c>
      <c r="B16" s="512" t="s">
        <v>1279</v>
      </c>
      <c r="C16" s="381">
        <v>0</v>
      </c>
      <c r="D16" s="381">
        <v>1</v>
      </c>
      <c r="E16" s="381">
        <v>1</v>
      </c>
      <c r="F16" s="513">
        <v>0</v>
      </c>
      <c r="G16" s="513">
        <v>0</v>
      </c>
      <c r="H16" s="596">
        <v>0</v>
      </c>
      <c r="I16" s="513">
        <v>0</v>
      </c>
      <c r="J16" s="596">
        <v>1</v>
      </c>
      <c r="K16" s="607">
        <v>1</v>
      </c>
      <c r="L16" s="388"/>
      <c r="M16" s="388"/>
      <c r="N16" s="388"/>
      <c r="O16" s="388"/>
      <c r="P16" s="388"/>
      <c r="Q16" s="388"/>
      <c r="R16" s="388"/>
      <c r="S16" s="388"/>
      <c r="T16" s="388"/>
      <c r="U16" s="388"/>
      <c r="V16" s="388"/>
      <c r="W16" s="388"/>
      <c r="X16" s="388"/>
      <c r="Y16" s="388"/>
      <c r="Z16" s="388"/>
    </row>
    <row r="17" spans="1:26" s="389" customFormat="1" ht="19.5" customHeight="1" x14ac:dyDescent="0.2">
      <c r="A17" s="531">
        <v>7</v>
      </c>
      <c r="B17" s="512" t="s">
        <v>1280</v>
      </c>
      <c r="C17" s="381">
        <v>0</v>
      </c>
      <c r="D17" s="381">
        <v>2</v>
      </c>
      <c r="E17" s="381">
        <v>2</v>
      </c>
      <c r="F17" s="513">
        <v>0</v>
      </c>
      <c r="G17" s="513">
        <v>0</v>
      </c>
      <c r="H17" s="596">
        <v>0</v>
      </c>
      <c r="I17" s="513">
        <v>0</v>
      </c>
      <c r="J17" s="596">
        <v>2</v>
      </c>
      <c r="K17" s="607">
        <v>2</v>
      </c>
      <c r="L17" s="388"/>
      <c r="M17" s="388"/>
      <c r="N17" s="388"/>
      <c r="O17" s="388"/>
      <c r="P17" s="388"/>
      <c r="Q17" s="388"/>
      <c r="R17" s="388"/>
      <c r="S17" s="388"/>
      <c r="T17" s="388"/>
      <c r="U17" s="388"/>
      <c r="V17" s="388"/>
      <c r="W17" s="388"/>
      <c r="X17" s="388"/>
      <c r="Y17" s="388"/>
      <c r="Z17" s="388"/>
    </row>
    <row r="18" spans="1:26" s="389" customFormat="1" ht="19.5" customHeight="1" x14ac:dyDescent="0.2">
      <c r="A18" s="531">
        <v>8</v>
      </c>
      <c r="B18" s="512" t="s">
        <v>1281</v>
      </c>
      <c r="C18" s="381">
        <v>0</v>
      </c>
      <c r="D18" s="381">
        <v>2</v>
      </c>
      <c r="E18" s="381">
        <v>2</v>
      </c>
      <c r="F18" s="513">
        <v>0</v>
      </c>
      <c r="G18" s="513">
        <v>0</v>
      </c>
      <c r="H18" s="596">
        <v>0</v>
      </c>
      <c r="I18" s="513">
        <v>0</v>
      </c>
      <c r="J18" s="596">
        <v>2</v>
      </c>
      <c r="K18" s="607">
        <v>2</v>
      </c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  <c r="Z18" s="388"/>
    </row>
    <row r="19" spans="1:26" s="389" customFormat="1" ht="19.5" customHeight="1" x14ac:dyDescent="0.2">
      <c r="A19" s="531">
        <v>9</v>
      </c>
      <c r="B19" s="512" t="s">
        <v>1282</v>
      </c>
      <c r="C19" s="381">
        <v>0</v>
      </c>
      <c r="D19" s="381">
        <v>0</v>
      </c>
      <c r="E19" s="381">
        <v>0</v>
      </c>
      <c r="F19" s="513">
        <v>0</v>
      </c>
      <c r="G19" s="513">
        <v>1</v>
      </c>
      <c r="H19" s="596">
        <v>1</v>
      </c>
      <c r="I19" s="513">
        <v>0</v>
      </c>
      <c r="J19" s="596">
        <v>1</v>
      </c>
      <c r="K19" s="607">
        <v>1</v>
      </c>
      <c r="L19" s="388"/>
      <c r="M19" s="388"/>
      <c r="N19" s="388"/>
      <c r="O19" s="388"/>
      <c r="P19" s="388"/>
      <c r="Q19" s="388"/>
      <c r="R19" s="388"/>
      <c r="S19" s="388"/>
      <c r="T19" s="388"/>
      <c r="U19" s="388"/>
      <c r="V19" s="388"/>
      <c r="W19" s="388"/>
      <c r="X19" s="388"/>
      <c r="Y19" s="388"/>
      <c r="Z19" s="388"/>
    </row>
    <row r="20" spans="1:26" s="389" customFormat="1" ht="19.5" customHeight="1" x14ac:dyDescent="0.2">
      <c r="A20" s="531">
        <v>10</v>
      </c>
      <c r="B20" s="512" t="s">
        <v>1283</v>
      </c>
      <c r="C20" s="381">
        <v>0</v>
      </c>
      <c r="D20" s="381">
        <v>2</v>
      </c>
      <c r="E20" s="381">
        <v>2</v>
      </c>
      <c r="F20" s="513">
        <v>0</v>
      </c>
      <c r="G20" s="513">
        <v>0</v>
      </c>
      <c r="H20" s="596">
        <v>0</v>
      </c>
      <c r="I20" s="513">
        <v>0</v>
      </c>
      <c r="J20" s="596">
        <v>2</v>
      </c>
      <c r="K20" s="607">
        <v>2</v>
      </c>
      <c r="L20" s="388"/>
      <c r="M20" s="388"/>
      <c r="N20" s="388"/>
      <c r="O20" s="388"/>
      <c r="P20" s="388"/>
      <c r="Q20" s="388"/>
      <c r="R20" s="388"/>
      <c r="S20" s="388"/>
      <c r="T20" s="388"/>
      <c r="U20" s="388"/>
      <c r="V20" s="388"/>
      <c r="W20" s="388"/>
      <c r="X20" s="388"/>
      <c r="Y20" s="388"/>
      <c r="Z20" s="388"/>
    </row>
    <row r="21" spans="1:26" s="389" customFormat="1" ht="19.5" customHeight="1" x14ac:dyDescent="0.2">
      <c r="A21" s="531">
        <v>11</v>
      </c>
      <c r="B21" s="512" t="s">
        <v>1284</v>
      </c>
      <c r="C21" s="381">
        <v>0</v>
      </c>
      <c r="D21" s="381">
        <v>1</v>
      </c>
      <c r="E21" s="381">
        <v>1</v>
      </c>
      <c r="F21" s="513">
        <v>0</v>
      </c>
      <c r="G21" s="513">
        <v>0</v>
      </c>
      <c r="H21" s="596">
        <v>0</v>
      </c>
      <c r="I21" s="513">
        <v>0</v>
      </c>
      <c r="J21" s="596">
        <v>1</v>
      </c>
      <c r="K21" s="607">
        <v>1</v>
      </c>
      <c r="L21" s="388"/>
      <c r="M21" s="388"/>
      <c r="N21" s="388"/>
      <c r="O21" s="388"/>
      <c r="P21" s="388"/>
      <c r="Q21" s="388"/>
      <c r="R21" s="388"/>
      <c r="S21" s="388"/>
      <c r="T21" s="388"/>
      <c r="U21" s="388"/>
      <c r="V21" s="388"/>
      <c r="W21" s="388"/>
      <c r="X21" s="388"/>
      <c r="Y21" s="388"/>
      <c r="Z21" s="388"/>
    </row>
    <row r="22" spans="1:26" s="389" customFormat="1" ht="19.5" customHeight="1" x14ac:dyDescent="0.2">
      <c r="A22" s="531">
        <v>12</v>
      </c>
      <c r="B22" s="512" t="s">
        <v>1285</v>
      </c>
      <c r="C22" s="381">
        <v>2</v>
      </c>
      <c r="D22" s="381">
        <v>0</v>
      </c>
      <c r="E22" s="381">
        <v>2</v>
      </c>
      <c r="F22" s="513">
        <v>0</v>
      </c>
      <c r="G22" s="513">
        <v>0</v>
      </c>
      <c r="H22" s="596">
        <v>0</v>
      </c>
      <c r="I22" s="513">
        <v>2</v>
      </c>
      <c r="J22" s="596">
        <v>0</v>
      </c>
      <c r="K22" s="607">
        <v>2</v>
      </c>
      <c r="L22" s="388"/>
      <c r="M22" s="388"/>
      <c r="N22" s="388"/>
      <c r="O22" s="388"/>
      <c r="P22" s="388"/>
      <c r="Q22" s="388"/>
      <c r="R22" s="388"/>
      <c r="S22" s="388"/>
      <c r="T22" s="388"/>
      <c r="U22" s="388"/>
      <c r="V22" s="388"/>
      <c r="W22" s="388"/>
      <c r="X22" s="388"/>
      <c r="Y22" s="388"/>
      <c r="Z22" s="388"/>
    </row>
    <row r="23" spans="1:26" s="389" customFormat="1" ht="19.5" customHeight="1" x14ac:dyDescent="0.2">
      <c r="A23" s="531">
        <v>13</v>
      </c>
      <c r="B23" s="512" t="s">
        <v>1286</v>
      </c>
      <c r="C23" s="381">
        <v>0</v>
      </c>
      <c r="D23" s="381">
        <v>1</v>
      </c>
      <c r="E23" s="381">
        <v>1</v>
      </c>
      <c r="F23" s="513">
        <v>0</v>
      </c>
      <c r="G23" s="513">
        <v>0</v>
      </c>
      <c r="H23" s="596">
        <v>0</v>
      </c>
      <c r="I23" s="513">
        <v>0</v>
      </c>
      <c r="J23" s="596">
        <v>1</v>
      </c>
      <c r="K23" s="607">
        <v>1</v>
      </c>
      <c r="L23" s="388"/>
      <c r="M23" s="388"/>
      <c r="N23" s="388"/>
      <c r="O23" s="388"/>
      <c r="P23" s="388"/>
      <c r="Q23" s="388"/>
      <c r="R23" s="388"/>
      <c r="S23" s="388"/>
      <c r="T23" s="388"/>
      <c r="U23" s="388"/>
      <c r="V23" s="388"/>
      <c r="W23" s="388"/>
      <c r="X23" s="388"/>
      <c r="Y23" s="388"/>
      <c r="Z23" s="388"/>
    </row>
    <row r="24" spans="1:26" s="389" customFormat="1" ht="19.5" customHeight="1" x14ac:dyDescent="0.2">
      <c r="A24" s="531">
        <v>14</v>
      </c>
      <c r="B24" s="512" t="s">
        <v>1287</v>
      </c>
      <c r="C24" s="381">
        <v>1</v>
      </c>
      <c r="D24" s="381">
        <v>0</v>
      </c>
      <c r="E24" s="381">
        <v>1</v>
      </c>
      <c r="F24" s="513">
        <v>0</v>
      </c>
      <c r="G24" s="513">
        <v>0</v>
      </c>
      <c r="H24" s="596">
        <v>0</v>
      </c>
      <c r="I24" s="513">
        <v>1</v>
      </c>
      <c r="J24" s="596">
        <v>0</v>
      </c>
      <c r="K24" s="607">
        <v>1</v>
      </c>
      <c r="L24" s="388"/>
      <c r="M24" s="388"/>
      <c r="N24" s="388"/>
      <c r="O24" s="388"/>
      <c r="P24" s="388"/>
      <c r="Q24" s="388"/>
      <c r="R24" s="388"/>
      <c r="S24" s="388"/>
      <c r="T24" s="388"/>
      <c r="U24" s="388"/>
      <c r="V24" s="388"/>
      <c r="W24" s="388"/>
      <c r="X24" s="388"/>
      <c r="Y24" s="388"/>
      <c r="Z24" s="388"/>
    </row>
    <row r="25" spans="1:26" s="389" customFormat="1" ht="19.5" customHeight="1" x14ac:dyDescent="0.2">
      <c r="A25" s="531">
        <v>15</v>
      </c>
      <c r="B25" s="512" t="s">
        <v>1288</v>
      </c>
      <c r="C25" s="381">
        <v>0</v>
      </c>
      <c r="D25" s="381">
        <v>0</v>
      </c>
      <c r="E25" s="381">
        <v>0</v>
      </c>
      <c r="F25" s="513">
        <v>0</v>
      </c>
      <c r="G25" s="513">
        <v>0</v>
      </c>
      <c r="H25" s="596">
        <v>0</v>
      </c>
      <c r="I25" s="513">
        <v>0</v>
      </c>
      <c r="J25" s="596">
        <v>0</v>
      </c>
      <c r="K25" s="607">
        <v>0</v>
      </c>
      <c r="L25" s="388"/>
      <c r="M25" s="388"/>
      <c r="N25" s="388"/>
      <c r="O25" s="388"/>
      <c r="P25" s="388"/>
      <c r="Q25" s="388"/>
      <c r="R25" s="388"/>
      <c r="S25" s="388"/>
      <c r="T25" s="388"/>
      <c r="U25" s="388"/>
      <c r="V25" s="388"/>
      <c r="W25" s="388"/>
      <c r="X25" s="388"/>
      <c r="Y25" s="388"/>
      <c r="Z25" s="388"/>
    </row>
    <row r="26" spans="1:26" s="389" customFormat="1" ht="19.5" customHeight="1" x14ac:dyDescent="0.2">
      <c r="A26" s="531">
        <v>16</v>
      </c>
      <c r="B26" s="512" t="s">
        <v>1289</v>
      </c>
      <c r="C26" s="381">
        <v>0</v>
      </c>
      <c r="D26" s="381">
        <v>1</v>
      </c>
      <c r="E26" s="381">
        <v>1</v>
      </c>
      <c r="F26" s="513">
        <v>0</v>
      </c>
      <c r="G26" s="513">
        <v>0</v>
      </c>
      <c r="H26" s="596">
        <v>0</v>
      </c>
      <c r="I26" s="513">
        <v>0</v>
      </c>
      <c r="J26" s="596">
        <v>1</v>
      </c>
      <c r="K26" s="607">
        <v>1</v>
      </c>
      <c r="L26" s="388"/>
      <c r="M26" s="388"/>
      <c r="N26" s="388"/>
      <c r="O26" s="388"/>
      <c r="P26" s="388"/>
      <c r="Q26" s="388"/>
      <c r="R26" s="388"/>
      <c r="S26" s="388"/>
      <c r="T26" s="388"/>
      <c r="U26" s="388"/>
      <c r="V26" s="388"/>
      <c r="W26" s="388"/>
      <c r="X26" s="388"/>
      <c r="Y26" s="388"/>
      <c r="Z26" s="388"/>
    </row>
    <row r="27" spans="1:26" s="389" customFormat="1" ht="19.5" customHeight="1" x14ac:dyDescent="0.2">
      <c r="A27" s="531">
        <v>17</v>
      </c>
      <c r="B27" s="512" t="s">
        <v>1290</v>
      </c>
      <c r="C27" s="381">
        <v>0</v>
      </c>
      <c r="D27" s="381">
        <v>1</v>
      </c>
      <c r="E27" s="381">
        <v>1</v>
      </c>
      <c r="F27" s="513">
        <v>0</v>
      </c>
      <c r="G27" s="513">
        <v>0</v>
      </c>
      <c r="H27" s="596">
        <v>0</v>
      </c>
      <c r="I27" s="513">
        <v>0</v>
      </c>
      <c r="J27" s="596">
        <v>1</v>
      </c>
      <c r="K27" s="607">
        <v>1</v>
      </c>
      <c r="L27" s="388"/>
      <c r="M27" s="388"/>
      <c r="N27" s="388"/>
      <c r="O27" s="388"/>
      <c r="P27" s="388"/>
      <c r="Q27" s="388"/>
      <c r="R27" s="388"/>
      <c r="S27" s="388"/>
      <c r="T27" s="388"/>
      <c r="U27" s="388"/>
      <c r="V27" s="388"/>
      <c r="W27" s="388"/>
      <c r="X27" s="388"/>
      <c r="Y27" s="388"/>
      <c r="Z27" s="388"/>
    </row>
    <row r="28" spans="1:26" s="389" customFormat="1" ht="19.5" customHeight="1" x14ac:dyDescent="0.2">
      <c r="A28" s="531">
        <v>18</v>
      </c>
      <c r="B28" s="512" t="s">
        <v>1291</v>
      </c>
      <c r="C28" s="381">
        <v>0</v>
      </c>
      <c r="D28" s="381">
        <v>0</v>
      </c>
      <c r="E28" s="381">
        <v>0</v>
      </c>
      <c r="F28" s="513">
        <v>0</v>
      </c>
      <c r="G28" s="513">
        <v>1</v>
      </c>
      <c r="H28" s="596">
        <v>1</v>
      </c>
      <c r="I28" s="513">
        <v>0</v>
      </c>
      <c r="J28" s="596">
        <v>1</v>
      </c>
      <c r="K28" s="607">
        <v>1</v>
      </c>
      <c r="L28" s="388"/>
      <c r="M28" s="388"/>
      <c r="N28" s="388"/>
      <c r="O28" s="388"/>
      <c r="P28" s="388"/>
      <c r="Q28" s="388"/>
      <c r="R28" s="388"/>
      <c r="S28" s="388"/>
      <c r="T28" s="388"/>
      <c r="U28" s="388"/>
      <c r="V28" s="388"/>
      <c r="W28" s="388"/>
      <c r="X28" s="388"/>
      <c r="Y28" s="388"/>
      <c r="Z28" s="388"/>
    </row>
    <row r="29" spans="1:26" s="389" customFormat="1" ht="19.5" customHeight="1" x14ac:dyDescent="0.2">
      <c r="A29" s="531">
        <v>19</v>
      </c>
      <c r="B29" s="512" t="s">
        <v>1292</v>
      </c>
      <c r="C29" s="381">
        <v>0</v>
      </c>
      <c r="D29" s="381">
        <v>1</v>
      </c>
      <c r="E29" s="381">
        <v>1</v>
      </c>
      <c r="F29" s="513">
        <v>0</v>
      </c>
      <c r="G29" s="513">
        <v>0</v>
      </c>
      <c r="H29" s="596">
        <v>0</v>
      </c>
      <c r="I29" s="513">
        <v>0</v>
      </c>
      <c r="J29" s="596">
        <v>1</v>
      </c>
      <c r="K29" s="607">
        <v>1</v>
      </c>
      <c r="L29" s="388"/>
      <c r="M29" s="388"/>
      <c r="N29" s="388"/>
      <c r="O29" s="388"/>
      <c r="P29" s="388"/>
      <c r="Q29" s="388"/>
      <c r="R29" s="388"/>
      <c r="S29" s="388"/>
      <c r="T29" s="388"/>
      <c r="U29" s="388"/>
      <c r="V29" s="388"/>
      <c r="W29" s="388"/>
      <c r="X29" s="388"/>
      <c r="Y29" s="388"/>
      <c r="Z29" s="388"/>
    </row>
    <row r="30" spans="1:26" s="389" customFormat="1" ht="19.5" customHeight="1" x14ac:dyDescent="0.2">
      <c r="A30" s="531">
        <v>20</v>
      </c>
      <c r="B30" s="512" t="s">
        <v>1293</v>
      </c>
      <c r="C30" s="381">
        <v>0</v>
      </c>
      <c r="D30" s="381">
        <v>1</v>
      </c>
      <c r="E30" s="381">
        <v>1</v>
      </c>
      <c r="F30" s="513">
        <v>0</v>
      </c>
      <c r="G30" s="513">
        <v>0</v>
      </c>
      <c r="H30" s="596">
        <v>0</v>
      </c>
      <c r="I30" s="513">
        <v>0</v>
      </c>
      <c r="J30" s="596">
        <v>1</v>
      </c>
      <c r="K30" s="607">
        <v>1</v>
      </c>
      <c r="L30" s="388"/>
      <c r="M30" s="388"/>
      <c r="N30" s="388"/>
      <c r="O30" s="388"/>
      <c r="P30" s="388"/>
      <c r="Q30" s="388"/>
      <c r="R30" s="388"/>
      <c r="S30" s="388"/>
      <c r="T30" s="388"/>
      <c r="U30" s="388"/>
      <c r="V30" s="388"/>
      <c r="W30" s="388"/>
      <c r="X30" s="388"/>
      <c r="Y30" s="388"/>
      <c r="Z30" s="388"/>
    </row>
    <row r="31" spans="1:26" s="389" customFormat="1" ht="19.5" customHeight="1" x14ac:dyDescent="0.2">
      <c r="A31" s="531">
        <v>21</v>
      </c>
      <c r="B31" s="512" t="s">
        <v>1294</v>
      </c>
      <c r="C31" s="381">
        <v>0</v>
      </c>
      <c r="D31" s="381">
        <v>1</v>
      </c>
      <c r="E31" s="381">
        <v>1</v>
      </c>
      <c r="F31" s="513">
        <v>0</v>
      </c>
      <c r="G31" s="513">
        <v>0</v>
      </c>
      <c r="H31" s="596">
        <v>0</v>
      </c>
      <c r="I31" s="513">
        <v>0</v>
      </c>
      <c r="J31" s="596">
        <v>1</v>
      </c>
      <c r="K31" s="607">
        <v>1</v>
      </c>
      <c r="L31" s="388"/>
      <c r="M31" s="388"/>
      <c r="N31" s="388"/>
      <c r="O31" s="388"/>
      <c r="P31" s="388"/>
      <c r="Q31" s="388"/>
      <c r="R31" s="388"/>
      <c r="S31" s="388"/>
      <c r="T31" s="388"/>
      <c r="U31" s="388"/>
      <c r="V31" s="388"/>
      <c r="W31" s="388"/>
      <c r="X31" s="388"/>
      <c r="Y31" s="388"/>
      <c r="Z31" s="388"/>
    </row>
    <row r="32" spans="1:26" s="389" customFormat="1" ht="19.5" customHeight="1" x14ac:dyDescent="0.2">
      <c r="A32" s="531">
        <v>22</v>
      </c>
      <c r="B32" s="512" t="s">
        <v>1295</v>
      </c>
      <c r="C32" s="381">
        <v>0</v>
      </c>
      <c r="D32" s="381">
        <v>1</v>
      </c>
      <c r="E32" s="381">
        <v>1</v>
      </c>
      <c r="F32" s="513">
        <v>0</v>
      </c>
      <c r="G32" s="513">
        <v>0</v>
      </c>
      <c r="H32" s="596">
        <v>0</v>
      </c>
      <c r="I32" s="513">
        <v>0</v>
      </c>
      <c r="J32" s="596">
        <v>1</v>
      </c>
      <c r="K32" s="607">
        <v>1</v>
      </c>
      <c r="L32" s="388"/>
      <c r="M32" s="388"/>
      <c r="N32" s="388"/>
      <c r="O32" s="388"/>
      <c r="P32" s="388"/>
      <c r="Q32" s="388"/>
      <c r="R32" s="388"/>
      <c r="S32" s="388"/>
      <c r="T32" s="388"/>
      <c r="U32" s="388"/>
      <c r="V32" s="388"/>
      <c r="W32" s="388"/>
      <c r="X32" s="388"/>
      <c r="Y32" s="388"/>
      <c r="Z32" s="388"/>
    </row>
    <row r="33" spans="1:26" s="389" customFormat="1" ht="19.5" customHeight="1" x14ac:dyDescent="0.2">
      <c r="A33" s="531">
        <v>23</v>
      </c>
      <c r="B33" s="512" t="s">
        <v>1296</v>
      </c>
      <c r="C33" s="381">
        <v>0</v>
      </c>
      <c r="D33" s="381">
        <v>1</v>
      </c>
      <c r="E33" s="381">
        <v>1</v>
      </c>
      <c r="F33" s="513">
        <v>0</v>
      </c>
      <c r="G33" s="513">
        <v>0</v>
      </c>
      <c r="H33" s="596">
        <v>0</v>
      </c>
      <c r="I33" s="513">
        <v>0</v>
      </c>
      <c r="J33" s="596">
        <v>1</v>
      </c>
      <c r="K33" s="607">
        <v>1</v>
      </c>
      <c r="L33" s="388"/>
      <c r="M33" s="388"/>
      <c r="N33" s="388"/>
      <c r="O33" s="388"/>
      <c r="P33" s="388"/>
      <c r="Q33" s="388"/>
      <c r="R33" s="388"/>
      <c r="S33" s="388"/>
      <c r="T33" s="388"/>
      <c r="U33" s="388"/>
      <c r="V33" s="388"/>
      <c r="W33" s="388"/>
      <c r="X33" s="388"/>
      <c r="Y33" s="388"/>
      <c r="Z33" s="388"/>
    </row>
    <row r="34" spans="1:26" s="389" customFormat="1" ht="19.5" customHeight="1" x14ac:dyDescent="0.2">
      <c r="A34" s="531">
        <v>24</v>
      </c>
      <c r="B34" s="512" t="s">
        <v>1297</v>
      </c>
      <c r="C34" s="381">
        <v>0</v>
      </c>
      <c r="D34" s="381">
        <v>1</v>
      </c>
      <c r="E34" s="381">
        <v>1</v>
      </c>
      <c r="F34" s="513">
        <v>0</v>
      </c>
      <c r="G34" s="513">
        <v>0</v>
      </c>
      <c r="H34" s="596">
        <v>0</v>
      </c>
      <c r="I34" s="513">
        <v>0</v>
      </c>
      <c r="J34" s="596">
        <v>1</v>
      </c>
      <c r="K34" s="607">
        <v>1</v>
      </c>
      <c r="L34" s="388"/>
      <c r="M34" s="388"/>
      <c r="N34" s="388"/>
      <c r="O34" s="388"/>
      <c r="P34" s="388"/>
      <c r="Q34" s="388"/>
      <c r="R34" s="388"/>
      <c r="S34" s="388"/>
      <c r="T34" s="388"/>
      <c r="U34" s="388"/>
      <c r="V34" s="388"/>
      <c r="W34" s="388"/>
      <c r="X34" s="388"/>
      <c r="Y34" s="388"/>
      <c r="Z34" s="388"/>
    </row>
    <row r="35" spans="1:26" s="389" customFormat="1" ht="19.5" customHeight="1" x14ac:dyDescent="0.2">
      <c r="A35" s="531">
        <v>25</v>
      </c>
      <c r="B35" s="512" t="s">
        <v>1298</v>
      </c>
      <c r="C35" s="381">
        <v>1</v>
      </c>
      <c r="D35" s="381">
        <v>0</v>
      </c>
      <c r="E35" s="381">
        <v>1</v>
      </c>
      <c r="F35" s="513">
        <v>0</v>
      </c>
      <c r="G35" s="513">
        <v>0</v>
      </c>
      <c r="H35" s="596">
        <v>0</v>
      </c>
      <c r="I35" s="513">
        <v>1</v>
      </c>
      <c r="J35" s="596">
        <v>0</v>
      </c>
      <c r="K35" s="607">
        <v>1</v>
      </c>
      <c r="L35" s="388"/>
      <c r="M35" s="388"/>
      <c r="N35" s="388"/>
      <c r="O35" s="388"/>
      <c r="P35" s="388"/>
      <c r="Q35" s="388"/>
      <c r="R35" s="388"/>
      <c r="S35" s="388"/>
      <c r="T35" s="388"/>
      <c r="U35" s="388"/>
      <c r="V35" s="388"/>
      <c r="W35" s="388"/>
      <c r="X35" s="388"/>
      <c r="Y35" s="388"/>
      <c r="Z35" s="388"/>
    </row>
    <row r="36" spans="1:26" s="389" customFormat="1" ht="19.5" customHeight="1" x14ac:dyDescent="0.2">
      <c r="A36" s="531">
        <v>26</v>
      </c>
      <c r="B36" s="512" t="s">
        <v>1299</v>
      </c>
      <c r="C36" s="381">
        <v>0</v>
      </c>
      <c r="D36" s="381">
        <v>1</v>
      </c>
      <c r="E36" s="381">
        <v>1</v>
      </c>
      <c r="F36" s="513">
        <v>0</v>
      </c>
      <c r="G36" s="513">
        <v>0</v>
      </c>
      <c r="H36" s="596">
        <v>0</v>
      </c>
      <c r="I36" s="513">
        <v>0</v>
      </c>
      <c r="J36" s="596">
        <v>1</v>
      </c>
      <c r="K36" s="607">
        <v>1</v>
      </c>
      <c r="L36" s="388"/>
      <c r="M36" s="388"/>
      <c r="N36" s="388"/>
      <c r="O36" s="388"/>
      <c r="P36" s="388"/>
      <c r="Q36" s="388"/>
      <c r="R36" s="388"/>
      <c r="S36" s="388"/>
      <c r="T36" s="388"/>
      <c r="U36" s="388"/>
      <c r="V36" s="388"/>
      <c r="W36" s="388"/>
      <c r="X36" s="388"/>
      <c r="Y36" s="388"/>
      <c r="Z36" s="388"/>
    </row>
    <row r="37" spans="1:26" s="389" customFormat="1" ht="19.5" customHeight="1" x14ac:dyDescent="0.2">
      <c r="A37" s="531">
        <v>27</v>
      </c>
      <c r="B37" s="512" t="s">
        <v>1300</v>
      </c>
      <c r="C37" s="381">
        <v>0</v>
      </c>
      <c r="D37" s="381">
        <v>2</v>
      </c>
      <c r="E37" s="381">
        <v>2</v>
      </c>
      <c r="F37" s="513">
        <v>0</v>
      </c>
      <c r="G37" s="513">
        <v>0</v>
      </c>
      <c r="H37" s="596">
        <v>0</v>
      </c>
      <c r="I37" s="513">
        <v>0</v>
      </c>
      <c r="J37" s="619">
        <v>2</v>
      </c>
      <c r="K37" s="811">
        <v>2</v>
      </c>
      <c r="L37" s="388"/>
      <c r="M37" s="388"/>
      <c r="N37" s="388"/>
      <c r="O37" s="388"/>
      <c r="P37" s="388"/>
      <c r="Q37" s="388"/>
      <c r="R37" s="388"/>
      <c r="S37" s="388"/>
      <c r="T37" s="388"/>
      <c r="U37" s="388"/>
      <c r="V37" s="388"/>
      <c r="W37" s="388"/>
      <c r="X37" s="388"/>
      <c r="Y37" s="388"/>
      <c r="Z37" s="388"/>
    </row>
    <row r="38" spans="1:26" s="389" customFormat="1" ht="19.5" customHeight="1" x14ac:dyDescent="0.2">
      <c r="A38" s="1247" t="s">
        <v>1302</v>
      </c>
      <c r="B38" s="1248"/>
      <c r="C38" s="383">
        <f>SUM(C11:C37)</f>
        <v>5</v>
      </c>
      <c r="D38" s="383">
        <v>24</v>
      </c>
      <c r="E38" s="383">
        <v>29</v>
      </c>
      <c r="F38" s="383">
        <v>0</v>
      </c>
      <c r="G38" s="383">
        <v>2</v>
      </c>
      <c r="H38" s="588">
        <v>2</v>
      </c>
      <c r="I38" s="620">
        <v>5</v>
      </c>
      <c r="J38" s="621">
        <v>26</v>
      </c>
      <c r="K38" s="782">
        <v>31</v>
      </c>
      <c r="L38" s="388"/>
      <c r="M38" s="388"/>
      <c r="N38" s="388"/>
      <c r="O38" s="388"/>
      <c r="P38" s="388"/>
      <c r="Q38" s="388"/>
      <c r="R38" s="388"/>
      <c r="S38" s="388"/>
      <c r="T38" s="388"/>
      <c r="U38" s="388"/>
      <c r="V38" s="388"/>
      <c r="W38" s="388"/>
      <c r="X38" s="388"/>
      <c r="Y38" s="388"/>
      <c r="Z38" s="388"/>
    </row>
    <row r="39" spans="1:26" s="389" customFormat="1" ht="19.5" customHeight="1" x14ac:dyDescent="0.2">
      <c r="A39" s="742">
        <v>1</v>
      </c>
      <c r="B39" s="622" t="s">
        <v>1163</v>
      </c>
      <c r="C39" s="381">
        <v>1</v>
      </c>
      <c r="D39" s="381">
        <v>12</v>
      </c>
      <c r="E39" s="381">
        <v>13</v>
      </c>
      <c r="F39" s="381">
        <v>1</v>
      </c>
      <c r="G39" s="381">
        <v>4</v>
      </c>
      <c r="H39" s="381">
        <v>5</v>
      </c>
      <c r="I39" s="596">
        <v>2</v>
      </c>
      <c r="J39" s="596">
        <v>16</v>
      </c>
      <c r="K39" s="607">
        <v>18</v>
      </c>
      <c r="L39" s="388"/>
      <c r="M39" s="388"/>
      <c r="N39" s="388"/>
      <c r="O39" s="388"/>
      <c r="P39" s="388"/>
      <c r="Q39" s="388"/>
      <c r="R39" s="388"/>
      <c r="S39" s="388"/>
      <c r="T39" s="388"/>
      <c r="U39" s="388"/>
      <c r="V39" s="388"/>
      <c r="W39" s="388"/>
      <c r="X39" s="388"/>
      <c r="Y39" s="388"/>
      <c r="Z39" s="388"/>
    </row>
    <row r="40" spans="1:26" s="389" customFormat="1" ht="19.5" customHeight="1" x14ac:dyDescent="0.2">
      <c r="A40" s="742">
        <v>2</v>
      </c>
      <c r="B40" s="623" t="s">
        <v>1270</v>
      </c>
      <c r="C40" s="381">
        <v>4</v>
      </c>
      <c r="D40" s="381">
        <v>16</v>
      </c>
      <c r="E40" s="381">
        <v>20</v>
      </c>
      <c r="F40" s="381">
        <v>1</v>
      </c>
      <c r="G40" s="381">
        <v>9</v>
      </c>
      <c r="H40" s="381">
        <v>10</v>
      </c>
      <c r="I40" s="596">
        <v>5</v>
      </c>
      <c r="J40" s="596">
        <v>25</v>
      </c>
      <c r="K40" s="607">
        <v>30</v>
      </c>
      <c r="L40" s="388"/>
      <c r="M40" s="388"/>
      <c r="N40" s="388"/>
      <c r="O40" s="388"/>
      <c r="P40" s="388"/>
      <c r="Q40" s="388"/>
      <c r="R40" s="388"/>
      <c r="S40" s="388"/>
      <c r="T40" s="388"/>
      <c r="U40" s="388"/>
      <c r="V40" s="388"/>
      <c r="W40" s="388"/>
      <c r="X40" s="388"/>
      <c r="Y40" s="388"/>
      <c r="Z40" s="388"/>
    </row>
    <row r="41" spans="1:26" s="389" customFormat="1" ht="19.5" customHeight="1" x14ac:dyDescent="0.2">
      <c r="A41" s="742">
        <v>3</v>
      </c>
      <c r="B41" s="623" t="s">
        <v>1165</v>
      </c>
      <c r="C41" s="381">
        <v>0</v>
      </c>
      <c r="D41" s="381">
        <v>6</v>
      </c>
      <c r="E41" s="381">
        <v>6</v>
      </c>
      <c r="F41" s="381">
        <v>1</v>
      </c>
      <c r="G41" s="381">
        <v>7</v>
      </c>
      <c r="H41" s="381">
        <v>8</v>
      </c>
      <c r="I41" s="596">
        <v>1</v>
      </c>
      <c r="J41" s="596">
        <v>13</v>
      </c>
      <c r="K41" s="607">
        <v>14</v>
      </c>
      <c r="L41" s="388"/>
      <c r="M41" s="388"/>
      <c r="N41" s="388"/>
      <c r="O41" s="388"/>
      <c r="P41" s="388"/>
      <c r="Q41" s="388"/>
      <c r="R41" s="388"/>
      <c r="S41" s="388"/>
      <c r="T41" s="388"/>
      <c r="U41" s="388"/>
      <c r="V41" s="388"/>
      <c r="W41" s="388"/>
      <c r="X41" s="388"/>
      <c r="Y41" s="388"/>
      <c r="Z41" s="388"/>
    </row>
    <row r="42" spans="1:26" s="389" customFormat="1" ht="19.5" customHeight="1" x14ac:dyDescent="0.2">
      <c r="A42" s="742">
        <v>4</v>
      </c>
      <c r="B42" s="623" t="s">
        <v>1145</v>
      </c>
      <c r="C42" s="381">
        <v>0</v>
      </c>
      <c r="D42" s="381">
        <v>7</v>
      </c>
      <c r="E42" s="381">
        <v>7</v>
      </c>
      <c r="F42" s="381">
        <v>1</v>
      </c>
      <c r="G42" s="381">
        <v>0</v>
      </c>
      <c r="H42" s="381">
        <v>1</v>
      </c>
      <c r="I42" s="596">
        <v>1</v>
      </c>
      <c r="J42" s="596">
        <v>7</v>
      </c>
      <c r="K42" s="607">
        <v>8</v>
      </c>
      <c r="L42" s="388"/>
      <c r="M42" s="388"/>
      <c r="N42" s="388"/>
      <c r="O42" s="388"/>
      <c r="P42" s="388"/>
      <c r="Q42" s="388"/>
      <c r="R42" s="388"/>
      <c r="S42" s="388"/>
      <c r="T42" s="388"/>
      <c r="U42" s="388"/>
      <c r="V42" s="388"/>
      <c r="W42" s="388"/>
      <c r="X42" s="388"/>
      <c r="Y42" s="388"/>
      <c r="Z42" s="388"/>
    </row>
    <row r="43" spans="1:26" s="389" customFormat="1" ht="19.5" customHeight="1" x14ac:dyDescent="0.2">
      <c r="A43" s="742">
        <v>5</v>
      </c>
      <c r="B43" s="623" t="s">
        <v>1143</v>
      </c>
      <c r="C43" s="381">
        <v>1</v>
      </c>
      <c r="D43" s="381">
        <v>4</v>
      </c>
      <c r="E43" s="381">
        <v>5</v>
      </c>
      <c r="F43" s="381">
        <v>0</v>
      </c>
      <c r="G43" s="381">
        <v>0</v>
      </c>
      <c r="H43" s="381">
        <v>0</v>
      </c>
      <c r="I43" s="596">
        <v>1</v>
      </c>
      <c r="J43" s="596">
        <v>4</v>
      </c>
      <c r="K43" s="607">
        <v>5</v>
      </c>
      <c r="L43" s="388"/>
      <c r="M43" s="388"/>
      <c r="N43" s="388"/>
      <c r="O43" s="388"/>
      <c r="P43" s="388"/>
      <c r="Q43" s="388"/>
      <c r="R43" s="388"/>
      <c r="S43" s="388"/>
      <c r="T43" s="388"/>
      <c r="U43" s="388"/>
      <c r="V43" s="388"/>
      <c r="W43" s="388"/>
      <c r="X43" s="388"/>
      <c r="Y43" s="388"/>
      <c r="Z43" s="388"/>
    </row>
    <row r="44" spans="1:26" s="389" customFormat="1" ht="19.5" customHeight="1" x14ac:dyDescent="0.2">
      <c r="A44" s="742">
        <v>6</v>
      </c>
      <c r="B44" s="623" t="s">
        <v>1148</v>
      </c>
      <c r="C44" s="381">
        <v>0</v>
      </c>
      <c r="D44" s="381">
        <v>6</v>
      </c>
      <c r="E44" s="381">
        <v>6</v>
      </c>
      <c r="F44" s="381">
        <v>0</v>
      </c>
      <c r="G44" s="381">
        <v>0</v>
      </c>
      <c r="H44" s="381">
        <v>0</v>
      </c>
      <c r="I44" s="596">
        <v>0</v>
      </c>
      <c r="J44" s="596">
        <v>6</v>
      </c>
      <c r="K44" s="607">
        <v>6</v>
      </c>
      <c r="L44" s="388"/>
      <c r="M44" s="388"/>
      <c r="N44" s="388"/>
      <c r="O44" s="388"/>
      <c r="P44" s="388"/>
      <c r="Q44" s="388"/>
      <c r="R44" s="388"/>
      <c r="S44" s="388"/>
      <c r="T44" s="388"/>
      <c r="U44" s="388"/>
      <c r="V44" s="388"/>
      <c r="W44" s="388"/>
      <c r="X44" s="388"/>
      <c r="Y44" s="388"/>
      <c r="Z44" s="388"/>
    </row>
    <row r="45" spans="1:26" s="389" customFormat="1" ht="19.5" customHeight="1" x14ac:dyDescent="0.2">
      <c r="A45" s="742">
        <v>7</v>
      </c>
      <c r="B45" s="623" t="s">
        <v>1142</v>
      </c>
      <c r="C45" s="381">
        <v>0</v>
      </c>
      <c r="D45" s="381">
        <v>10</v>
      </c>
      <c r="E45" s="381">
        <v>10</v>
      </c>
      <c r="F45" s="381">
        <v>0</v>
      </c>
      <c r="G45" s="381">
        <v>3</v>
      </c>
      <c r="H45" s="381">
        <v>3</v>
      </c>
      <c r="I45" s="596">
        <v>0</v>
      </c>
      <c r="J45" s="596">
        <v>13</v>
      </c>
      <c r="K45" s="607">
        <v>13</v>
      </c>
      <c r="L45" s="388"/>
      <c r="M45" s="388"/>
      <c r="N45" s="388"/>
      <c r="O45" s="388"/>
      <c r="P45" s="388"/>
      <c r="Q45" s="388"/>
      <c r="R45" s="388"/>
      <c r="S45" s="388"/>
      <c r="T45" s="388"/>
      <c r="U45" s="388"/>
      <c r="V45" s="388"/>
      <c r="W45" s="388"/>
      <c r="X45" s="388"/>
      <c r="Y45" s="388"/>
      <c r="Z45" s="388"/>
    </row>
    <row r="46" spans="1:26" s="389" customFormat="1" ht="19.5" customHeight="1" x14ac:dyDescent="0.2">
      <c r="A46" s="742">
        <v>8</v>
      </c>
      <c r="B46" s="623" t="s">
        <v>1271</v>
      </c>
      <c r="C46" s="381">
        <v>4</v>
      </c>
      <c r="D46" s="381">
        <v>8</v>
      </c>
      <c r="E46" s="381">
        <v>12</v>
      </c>
      <c r="F46" s="381">
        <v>0</v>
      </c>
      <c r="G46" s="381">
        <v>3</v>
      </c>
      <c r="H46" s="381">
        <v>3</v>
      </c>
      <c r="I46" s="596">
        <v>4</v>
      </c>
      <c r="J46" s="596">
        <v>11</v>
      </c>
      <c r="K46" s="607">
        <v>15</v>
      </c>
      <c r="L46" s="388"/>
      <c r="M46" s="388"/>
      <c r="N46" s="388"/>
      <c r="O46" s="388"/>
      <c r="P46" s="388"/>
      <c r="Q46" s="388"/>
      <c r="R46" s="388"/>
      <c r="S46" s="388"/>
      <c r="T46" s="388"/>
      <c r="U46" s="388"/>
      <c r="V46" s="388"/>
      <c r="W46" s="388"/>
      <c r="X46" s="388"/>
      <c r="Y46" s="388"/>
      <c r="Z46" s="388"/>
    </row>
    <row r="47" spans="1:26" s="389" customFormat="1" ht="19.5" customHeight="1" x14ac:dyDescent="0.2">
      <c r="A47" s="742">
        <v>9</v>
      </c>
      <c r="B47" s="623" t="s">
        <v>1162</v>
      </c>
      <c r="C47" s="381">
        <v>0</v>
      </c>
      <c r="D47" s="381">
        <v>14</v>
      </c>
      <c r="E47" s="381">
        <v>14</v>
      </c>
      <c r="F47" s="381">
        <v>0</v>
      </c>
      <c r="G47" s="381">
        <v>7</v>
      </c>
      <c r="H47" s="381">
        <v>7</v>
      </c>
      <c r="I47" s="596">
        <v>0</v>
      </c>
      <c r="J47" s="596">
        <v>21</v>
      </c>
      <c r="K47" s="607">
        <v>21</v>
      </c>
      <c r="L47" s="388"/>
      <c r="M47" s="388"/>
      <c r="N47" s="388"/>
      <c r="O47" s="388"/>
      <c r="P47" s="388"/>
      <c r="Q47" s="388"/>
      <c r="R47" s="388"/>
      <c r="S47" s="388"/>
      <c r="T47" s="388"/>
      <c r="U47" s="388"/>
      <c r="V47" s="388"/>
      <c r="W47" s="388"/>
      <c r="X47" s="388"/>
      <c r="Y47" s="388"/>
      <c r="Z47" s="388"/>
    </row>
    <row r="48" spans="1:26" s="389" customFormat="1" ht="19.5" customHeight="1" x14ac:dyDescent="0.2">
      <c r="A48" s="742">
        <v>10</v>
      </c>
      <c r="B48" s="623" t="s">
        <v>1167</v>
      </c>
      <c r="C48" s="381">
        <v>1</v>
      </c>
      <c r="D48" s="381">
        <v>16</v>
      </c>
      <c r="E48" s="381">
        <v>17</v>
      </c>
      <c r="F48" s="381">
        <v>1</v>
      </c>
      <c r="G48" s="381">
        <v>3</v>
      </c>
      <c r="H48" s="381">
        <v>4</v>
      </c>
      <c r="I48" s="596">
        <v>2</v>
      </c>
      <c r="J48" s="596">
        <v>19</v>
      </c>
      <c r="K48" s="607">
        <v>21</v>
      </c>
      <c r="L48" s="388"/>
      <c r="M48" s="388"/>
      <c r="N48" s="388"/>
      <c r="O48" s="388"/>
      <c r="P48" s="388"/>
      <c r="Q48" s="388"/>
      <c r="R48" s="388"/>
      <c r="S48" s="388"/>
      <c r="T48" s="388"/>
      <c r="U48" s="388"/>
      <c r="V48" s="388"/>
      <c r="W48" s="388"/>
      <c r="X48" s="388"/>
      <c r="Y48" s="388"/>
      <c r="Z48" s="388"/>
    </row>
    <row r="49" spans="1:26" s="389" customFormat="1" ht="19.5" customHeight="1" x14ac:dyDescent="0.2">
      <c r="A49" s="742">
        <v>11</v>
      </c>
      <c r="B49" s="623" t="s">
        <v>1164</v>
      </c>
      <c r="C49" s="381">
        <v>1</v>
      </c>
      <c r="D49" s="381">
        <v>7</v>
      </c>
      <c r="E49" s="381">
        <v>8</v>
      </c>
      <c r="F49" s="381">
        <v>2</v>
      </c>
      <c r="G49" s="381">
        <v>4</v>
      </c>
      <c r="H49" s="381">
        <v>6</v>
      </c>
      <c r="I49" s="596">
        <v>3</v>
      </c>
      <c r="J49" s="596">
        <v>11</v>
      </c>
      <c r="K49" s="607">
        <v>14</v>
      </c>
      <c r="L49" s="388"/>
      <c r="M49" s="388"/>
      <c r="N49" s="388"/>
      <c r="O49" s="388"/>
      <c r="P49" s="388"/>
      <c r="Q49" s="388"/>
      <c r="R49" s="388"/>
      <c r="S49" s="388"/>
      <c r="T49" s="388"/>
      <c r="U49" s="388"/>
      <c r="V49" s="388"/>
      <c r="W49" s="388"/>
      <c r="X49" s="388"/>
      <c r="Y49" s="388"/>
      <c r="Z49" s="388"/>
    </row>
    <row r="50" spans="1:26" s="389" customFormat="1" ht="19.5" customHeight="1" x14ac:dyDescent="0.2">
      <c r="A50" s="1243" t="s">
        <v>1303</v>
      </c>
      <c r="B50" s="1244"/>
      <c r="C50" s="624">
        <f>SUM(C39:C49)</f>
        <v>12</v>
      </c>
      <c r="D50" s="624">
        <f t="shared" ref="D50:K50" si="0">SUM(D39:D49)</f>
        <v>106</v>
      </c>
      <c r="E50" s="624">
        <f t="shared" si="0"/>
        <v>118</v>
      </c>
      <c r="F50" s="624">
        <f t="shared" si="0"/>
        <v>7</v>
      </c>
      <c r="G50" s="624">
        <f t="shared" si="0"/>
        <v>40</v>
      </c>
      <c r="H50" s="624">
        <f t="shared" si="0"/>
        <v>47</v>
      </c>
      <c r="I50" s="624">
        <f t="shared" si="0"/>
        <v>19</v>
      </c>
      <c r="J50" s="624">
        <f t="shared" si="0"/>
        <v>146</v>
      </c>
      <c r="K50" s="624">
        <f t="shared" si="0"/>
        <v>165</v>
      </c>
      <c r="L50" s="388"/>
      <c r="M50" s="388"/>
      <c r="N50" s="388"/>
      <c r="O50" s="388"/>
      <c r="P50" s="388"/>
      <c r="Q50" s="388"/>
      <c r="R50" s="388"/>
      <c r="S50" s="388"/>
      <c r="T50" s="388"/>
      <c r="U50" s="388"/>
      <c r="V50" s="388"/>
      <c r="W50" s="388"/>
      <c r="X50" s="388"/>
      <c r="Y50" s="388"/>
      <c r="Z50" s="388"/>
    </row>
    <row r="51" spans="1:26" s="389" customFormat="1" ht="19.5" customHeight="1" x14ac:dyDescent="0.25">
      <c r="A51" s="448">
        <v>1</v>
      </c>
      <c r="B51" s="515" t="str">
        <f>'14'!B50</f>
        <v>Klinik Keluarga Bahagia</v>
      </c>
      <c r="C51" s="616">
        <v>0</v>
      </c>
      <c r="D51" s="616">
        <v>0</v>
      </c>
      <c r="E51" s="616">
        <v>0</v>
      </c>
      <c r="F51" s="616">
        <v>0</v>
      </c>
      <c r="G51" s="625">
        <v>1</v>
      </c>
      <c r="H51" s="626">
        <v>1</v>
      </c>
      <c r="I51" s="626">
        <v>0</v>
      </c>
      <c r="J51" s="626">
        <v>1</v>
      </c>
      <c r="K51" s="626">
        <v>1</v>
      </c>
      <c r="L51" s="388"/>
      <c r="M51" s="388"/>
      <c r="N51" s="388"/>
      <c r="O51" s="388"/>
      <c r="P51" s="388"/>
      <c r="Q51" s="388"/>
      <c r="R51" s="388"/>
      <c r="S51" s="388"/>
      <c r="T51" s="388"/>
      <c r="U51" s="388"/>
      <c r="V51" s="388"/>
      <c r="W51" s="388"/>
      <c r="X51" s="388"/>
      <c r="Y51" s="388"/>
      <c r="Z51" s="388"/>
    </row>
    <row r="52" spans="1:26" s="389" customFormat="1" ht="19.5" customHeight="1" x14ac:dyDescent="0.2">
      <c r="A52" s="627" t="s">
        <v>1228</v>
      </c>
      <c r="B52" s="515" t="str">
        <f>'14'!B51</f>
        <v>Klinik Hikmah</v>
      </c>
      <c r="C52" s="605">
        <v>0</v>
      </c>
      <c r="D52" s="605">
        <v>0</v>
      </c>
      <c r="E52" s="605">
        <v>0</v>
      </c>
      <c r="F52" s="605">
        <v>0</v>
      </c>
      <c r="G52" s="606">
        <v>0</v>
      </c>
      <c r="H52" s="607">
        <v>0</v>
      </c>
      <c r="I52" s="607">
        <v>0</v>
      </c>
      <c r="J52" s="607">
        <v>0</v>
      </c>
      <c r="K52" s="607">
        <v>0</v>
      </c>
      <c r="L52" s="388"/>
      <c r="M52" s="388"/>
      <c r="N52" s="388"/>
      <c r="O52" s="388"/>
      <c r="P52" s="388"/>
      <c r="Q52" s="388"/>
      <c r="R52" s="388"/>
      <c r="S52" s="388"/>
      <c r="T52" s="388"/>
      <c r="U52" s="388"/>
      <c r="V52" s="388"/>
      <c r="W52" s="388"/>
      <c r="X52" s="388"/>
      <c r="Y52" s="388"/>
      <c r="Z52" s="388"/>
    </row>
    <row r="53" spans="1:26" s="389" customFormat="1" ht="19.5" customHeight="1" x14ac:dyDescent="0.2">
      <c r="A53" s="627" t="s">
        <v>1301</v>
      </c>
      <c r="B53" s="515" t="str">
        <f>'14'!B52</f>
        <v>Klinik Nabila Husada</v>
      </c>
      <c r="C53" s="605">
        <v>0</v>
      </c>
      <c r="D53" s="605">
        <v>0</v>
      </c>
      <c r="E53" s="605">
        <v>0</v>
      </c>
      <c r="F53" s="605">
        <v>0</v>
      </c>
      <c r="G53" s="606">
        <v>0</v>
      </c>
      <c r="H53" s="607">
        <v>0</v>
      </c>
      <c r="I53" s="607">
        <v>0</v>
      </c>
      <c r="J53" s="607">
        <v>0</v>
      </c>
      <c r="K53" s="607">
        <v>0</v>
      </c>
      <c r="L53" s="388"/>
      <c r="M53" s="388"/>
      <c r="N53" s="388"/>
      <c r="O53" s="388"/>
      <c r="P53" s="388"/>
      <c r="Q53" s="388"/>
      <c r="R53" s="388"/>
      <c r="S53" s="388"/>
      <c r="T53" s="388"/>
      <c r="U53" s="388"/>
      <c r="V53" s="388"/>
      <c r="W53" s="388"/>
      <c r="X53" s="388"/>
      <c r="Y53" s="388"/>
      <c r="Z53" s="388"/>
    </row>
    <row r="54" spans="1:26" s="389" customFormat="1" ht="19.5" customHeight="1" x14ac:dyDescent="0.2">
      <c r="A54" s="1107">
        <v>4</v>
      </c>
      <c r="B54" s="515" t="str">
        <f>'14'!B53</f>
        <v>Klinik Mitra 38</v>
      </c>
      <c r="C54" s="605">
        <v>0</v>
      </c>
      <c r="D54" s="605">
        <v>0</v>
      </c>
      <c r="E54" s="605">
        <v>0</v>
      </c>
      <c r="F54" s="605">
        <v>0</v>
      </c>
      <c r="G54" s="606">
        <v>1</v>
      </c>
      <c r="H54" s="607">
        <v>1</v>
      </c>
      <c r="I54" s="607">
        <v>0</v>
      </c>
      <c r="J54" s="607">
        <v>1</v>
      </c>
      <c r="K54" s="607">
        <v>1</v>
      </c>
      <c r="L54" s="388"/>
      <c r="M54" s="388"/>
      <c r="N54" s="388"/>
      <c r="O54" s="388"/>
      <c r="P54" s="388"/>
      <c r="Q54" s="388"/>
      <c r="R54" s="388"/>
      <c r="S54" s="388"/>
      <c r="T54" s="388"/>
      <c r="U54" s="388"/>
      <c r="V54" s="388"/>
      <c r="W54" s="388"/>
      <c r="X54" s="388"/>
      <c r="Y54" s="388"/>
      <c r="Z54" s="388"/>
    </row>
    <row r="55" spans="1:26" s="389" customFormat="1" ht="19.5" customHeight="1" x14ac:dyDescent="0.2">
      <c r="A55" s="1107">
        <v>5</v>
      </c>
      <c r="B55" s="515" t="str">
        <f>'14'!B54</f>
        <v>Klinik Mitra 47</v>
      </c>
      <c r="C55" s="605">
        <v>1</v>
      </c>
      <c r="D55" s="605">
        <v>0</v>
      </c>
      <c r="E55" s="605">
        <v>1</v>
      </c>
      <c r="F55" s="605">
        <v>0</v>
      </c>
      <c r="G55" s="606">
        <v>0</v>
      </c>
      <c r="H55" s="607">
        <v>0</v>
      </c>
      <c r="I55" s="607">
        <v>1</v>
      </c>
      <c r="J55" s="607">
        <v>0</v>
      </c>
      <c r="K55" s="607">
        <v>1</v>
      </c>
      <c r="L55" s="388"/>
      <c r="M55" s="388"/>
      <c r="N55" s="388"/>
      <c r="O55" s="388"/>
      <c r="P55" s="388"/>
      <c r="Q55" s="388"/>
      <c r="R55" s="388"/>
      <c r="S55" s="388"/>
      <c r="T55" s="388"/>
      <c r="U55" s="388"/>
      <c r="V55" s="388"/>
      <c r="W55" s="388"/>
      <c r="X55" s="388"/>
      <c r="Y55" s="388"/>
      <c r="Z55" s="388"/>
    </row>
    <row r="56" spans="1:26" s="389" customFormat="1" ht="19.5" customHeight="1" x14ac:dyDescent="0.2">
      <c r="A56" s="1107">
        <v>6</v>
      </c>
      <c r="B56" s="515" t="str">
        <f>'14'!B55</f>
        <v>Klinik Pratama Nusa Medika Gempolkrep</v>
      </c>
      <c r="C56" s="605">
        <v>0</v>
      </c>
      <c r="D56" s="605">
        <v>0</v>
      </c>
      <c r="E56" s="605">
        <v>0</v>
      </c>
      <c r="F56" s="605">
        <v>1</v>
      </c>
      <c r="G56" s="606">
        <v>0</v>
      </c>
      <c r="H56" s="607">
        <v>1</v>
      </c>
      <c r="I56" s="607">
        <v>1</v>
      </c>
      <c r="J56" s="607">
        <v>0</v>
      </c>
      <c r="K56" s="607">
        <v>1</v>
      </c>
      <c r="L56" s="388"/>
      <c r="M56" s="388"/>
      <c r="N56" s="388"/>
      <c r="O56" s="388"/>
      <c r="P56" s="388"/>
      <c r="Q56" s="388"/>
      <c r="R56" s="388"/>
      <c r="S56" s="388"/>
      <c r="T56" s="388"/>
      <c r="U56" s="388"/>
      <c r="V56" s="388"/>
      <c r="W56" s="388"/>
      <c r="X56" s="388"/>
      <c r="Y56" s="388"/>
      <c r="Z56" s="388"/>
    </row>
    <row r="57" spans="1:26" s="389" customFormat="1" ht="19.5" customHeight="1" x14ac:dyDescent="0.2">
      <c r="A57" s="1107">
        <v>7</v>
      </c>
      <c r="B57" s="515" t="str">
        <f>'14'!B56</f>
        <v>Klinik Surya Husada</v>
      </c>
      <c r="C57" s="605">
        <v>0</v>
      </c>
      <c r="D57" s="605">
        <v>0</v>
      </c>
      <c r="E57" s="605">
        <v>0</v>
      </c>
      <c r="F57" s="605">
        <v>0</v>
      </c>
      <c r="G57" s="606">
        <v>0</v>
      </c>
      <c r="H57" s="607">
        <v>0</v>
      </c>
      <c r="I57" s="607">
        <v>0</v>
      </c>
      <c r="J57" s="607">
        <v>0</v>
      </c>
      <c r="K57" s="607">
        <v>0</v>
      </c>
      <c r="L57" s="388"/>
      <c r="M57" s="388"/>
      <c r="N57" s="388"/>
      <c r="O57" s="388"/>
      <c r="P57" s="388"/>
      <c r="Q57" s="388"/>
      <c r="R57" s="388"/>
      <c r="S57" s="388"/>
      <c r="T57" s="388"/>
      <c r="U57" s="388"/>
      <c r="V57" s="388"/>
      <c r="W57" s="388"/>
      <c r="X57" s="388"/>
      <c r="Y57" s="388"/>
      <c r="Z57" s="388"/>
    </row>
    <row r="58" spans="1:26" s="389" customFormat="1" ht="19.5" customHeight="1" x14ac:dyDescent="0.2">
      <c r="A58" s="1107">
        <v>8</v>
      </c>
      <c r="B58" s="515" t="str">
        <f>'14'!B57</f>
        <v>Klinik Mitra Bersama</v>
      </c>
      <c r="C58" s="605">
        <v>0</v>
      </c>
      <c r="D58" s="605">
        <v>0</v>
      </c>
      <c r="E58" s="605">
        <v>0</v>
      </c>
      <c r="F58" s="605">
        <v>0</v>
      </c>
      <c r="G58" s="606">
        <v>0</v>
      </c>
      <c r="H58" s="607">
        <v>0</v>
      </c>
      <c r="I58" s="607">
        <v>0</v>
      </c>
      <c r="J58" s="607">
        <v>0</v>
      </c>
      <c r="K58" s="607">
        <v>0</v>
      </c>
      <c r="L58" s="388"/>
      <c r="M58" s="388"/>
      <c r="N58" s="388"/>
      <c r="O58" s="388"/>
      <c r="P58" s="388"/>
      <c r="Q58" s="388"/>
      <c r="R58" s="388"/>
      <c r="S58" s="388"/>
      <c r="T58" s="388"/>
      <c r="U58" s="388"/>
      <c r="V58" s="388"/>
      <c r="W58" s="388"/>
      <c r="X58" s="388"/>
      <c r="Y58" s="388"/>
      <c r="Z58" s="388"/>
    </row>
    <row r="59" spans="1:26" s="389" customFormat="1" ht="19.5" customHeight="1" x14ac:dyDescent="0.2">
      <c r="A59" s="1107">
        <v>9</v>
      </c>
      <c r="B59" s="515" t="str">
        <f>'14'!B58</f>
        <v>Klinik Prima Medika</v>
      </c>
      <c r="C59" s="605">
        <v>0</v>
      </c>
      <c r="D59" s="605">
        <v>0</v>
      </c>
      <c r="E59" s="605">
        <v>0</v>
      </c>
      <c r="F59" s="605">
        <v>0</v>
      </c>
      <c r="G59" s="606">
        <v>0</v>
      </c>
      <c r="H59" s="607">
        <v>0</v>
      </c>
      <c r="I59" s="607">
        <v>0</v>
      </c>
      <c r="J59" s="607">
        <v>0</v>
      </c>
      <c r="K59" s="607">
        <v>0</v>
      </c>
      <c r="L59" s="388"/>
      <c r="M59" s="388"/>
      <c r="N59" s="388"/>
      <c r="O59" s="388"/>
      <c r="P59" s="388"/>
      <c r="Q59" s="388"/>
      <c r="R59" s="388"/>
      <c r="S59" s="388"/>
      <c r="T59" s="388"/>
      <c r="U59" s="388"/>
      <c r="V59" s="388"/>
      <c r="W59" s="388"/>
      <c r="X59" s="388"/>
      <c r="Y59" s="388"/>
      <c r="Z59" s="388"/>
    </row>
    <row r="60" spans="1:26" s="389" customFormat="1" ht="19.5" customHeight="1" x14ac:dyDescent="0.2">
      <c r="A60" s="1107">
        <v>10</v>
      </c>
      <c r="B60" s="515" t="str">
        <f>'14'!B59</f>
        <v>Klinik Galena</v>
      </c>
      <c r="C60" s="605">
        <v>0</v>
      </c>
      <c r="D60" s="605">
        <v>2</v>
      </c>
      <c r="E60" s="605">
        <v>2</v>
      </c>
      <c r="F60" s="605">
        <v>0</v>
      </c>
      <c r="G60" s="606">
        <v>0</v>
      </c>
      <c r="H60" s="607">
        <v>0</v>
      </c>
      <c r="I60" s="607">
        <v>0</v>
      </c>
      <c r="J60" s="607">
        <v>2</v>
      </c>
      <c r="K60" s="607">
        <v>2</v>
      </c>
      <c r="L60" s="388"/>
      <c r="M60" s="388"/>
      <c r="N60" s="388"/>
      <c r="O60" s="388"/>
      <c r="P60" s="388"/>
      <c r="Q60" s="388"/>
      <c r="R60" s="388"/>
      <c r="S60" s="388"/>
      <c r="T60" s="388"/>
      <c r="U60" s="388"/>
      <c r="V60" s="388"/>
      <c r="W60" s="388"/>
      <c r="X60" s="388"/>
      <c r="Y60" s="388"/>
      <c r="Z60" s="388"/>
    </row>
    <row r="61" spans="1:26" s="389" customFormat="1" ht="19.5" customHeight="1" x14ac:dyDescent="0.2">
      <c r="A61" s="1107">
        <v>11</v>
      </c>
      <c r="B61" s="515" t="str">
        <f>'14'!B60</f>
        <v>Klinik Emma Jetis</v>
      </c>
      <c r="C61" s="605">
        <v>0</v>
      </c>
      <c r="D61" s="605">
        <v>0</v>
      </c>
      <c r="E61" s="605">
        <v>0</v>
      </c>
      <c r="F61" s="605">
        <v>1</v>
      </c>
      <c r="G61" s="606">
        <v>0</v>
      </c>
      <c r="H61" s="607">
        <v>1</v>
      </c>
      <c r="I61" s="607">
        <v>1</v>
      </c>
      <c r="J61" s="607">
        <v>0</v>
      </c>
      <c r="K61" s="607">
        <v>1</v>
      </c>
      <c r="L61" s="388"/>
      <c r="M61" s="388"/>
      <c r="N61" s="388"/>
      <c r="O61" s="388"/>
      <c r="P61" s="388"/>
      <c r="Q61" s="388"/>
      <c r="R61" s="388"/>
      <c r="S61" s="388"/>
      <c r="T61" s="388"/>
      <c r="U61" s="388"/>
      <c r="V61" s="388"/>
      <c r="W61" s="388"/>
      <c r="X61" s="388"/>
      <c r="Y61" s="388"/>
      <c r="Z61" s="388"/>
    </row>
    <row r="62" spans="1:26" s="389" customFormat="1" ht="19.5" customHeight="1" x14ac:dyDescent="0.2">
      <c r="A62" s="1107">
        <v>12</v>
      </c>
      <c r="B62" s="515" t="str">
        <f>'14'!B61</f>
        <v>Klinik An-Nawawi</v>
      </c>
      <c r="C62" s="605">
        <v>0</v>
      </c>
      <c r="D62" s="605">
        <v>0</v>
      </c>
      <c r="E62" s="605">
        <v>0</v>
      </c>
      <c r="F62" s="605">
        <v>0</v>
      </c>
      <c r="G62" s="606">
        <v>0</v>
      </c>
      <c r="H62" s="607">
        <v>0</v>
      </c>
      <c r="I62" s="607">
        <v>0</v>
      </c>
      <c r="J62" s="607">
        <v>0</v>
      </c>
      <c r="K62" s="607">
        <v>0</v>
      </c>
      <c r="L62" s="388"/>
      <c r="M62" s="388"/>
      <c r="N62" s="388"/>
      <c r="O62" s="388"/>
      <c r="P62" s="388"/>
      <c r="Q62" s="388"/>
      <c r="R62" s="388"/>
      <c r="S62" s="388"/>
      <c r="T62" s="388"/>
      <c r="U62" s="388"/>
      <c r="V62" s="388"/>
      <c r="W62" s="388"/>
      <c r="X62" s="388"/>
      <c r="Y62" s="388"/>
      <c r="Z62" s="388"/>
    </row>
    <row r="63" spans="1:26" s="389" customFormat="1" ht="19.5" customHeight="1" x14ac:dyDescent="0.2">
      <c r="A63" s="1107">
        <v>13</v>
      </c>
      <c r="B63" s="515" t="str">
        <f>'14'!B62</f>
        <v>Klinik Rama Medika</v>
      </c>
      <c r="C63" s="605">
        <v>0</v>
      </c>
      <c r="D63" s="605">
        <v>0</v>
      </c>
      <c r="E63" s="605">
        <v>0</v>
      </c>
      <c r="F63" s="605">
        <v>0</v>
      </c>
      <c r="G63" s="606">
        <v>0</v>
      </c>
      <c r="H63" s="607">
        <v>0</v>
      </c>
      <c r="I63" s="607">
        <v>0</v>
      </c>
      <c r="J63" s="607">
        <v>0</v>
      </c>
      <c r="K63" s="607">
        <v>0</v>
      </c>
      <c r="L63" s="388"/>
      <c r="M63" s="388"/>
      <c r="N63" s="388"/>
      <c r="O63" s="388"/>
      <c r="P63" s="388"/>
      <c r="Q63" s="388"/>
      <c r="R63" s="388"/>
      <c r="S63" s="388"/>
      <c r="T63" s="388"/>
      <c r="U63" s="388"/>
      <c r="V63" s="388"/>
      <c r="W63" s="388"/>
      <c r="X63" s="388"/>
      <c r="Y63" s="388"/>
      <c r="Z63" s="388"/>
    </row>
    <row r="64" spans="1:26" s="389" customFormat="1" ht="19.5" customHeight="1" x14ac:dyDescent="0.2">
      <c r="A64" s="1107">
        <v>14</v>
      </c>
      <c r="B64" s="515" t="str">
        <f>'14'!B63</f>
        <v>Klinik Lailia Husada</v>
      </c>
      <c r="C64" s="605">
        <v>0</v>
      </c>
      <c r="D64" s="605">
        <v>0</v>
      </c>
      <c r="E64" s="605">
        <v>0</v>
      </c>
      <c r="F64" s="605">
        <v>0</v>
      </c>
      <c r="G64" s="606">
        <v>0</v>
      </c>
      <c r="H64" s="607">
        <v>0</v>
      </c>
      <c r="I64" s="607">
        <v>0</v>
      </c>
      <c r="J64" s="607">
        <v>0</v>
      </c>
      <c r="K64" s="607">
        <v>0</v>
      </c>
      <c r="L64" s="388"/>
      <c r="M64" s="388"/>
      <c r="N64" s="388"/>
      <c r="O64" s="388"/>
      <c r="P64" s="388"/>
      <c r="Q64" s="388"/>
      <c r="R64" s="388"/>
      <c r="S64" s="388"/>
      <c r="T64" s="388"/>
      <c r="U64" s="388"/>
      <c r="V64" s="388"/>
      <c r="W64" s="388"/>
      <c r="X64" s="388"/>
      <c r="Y64" s="388"/>
      <c r="Z64" s="388"/>
    </row>
    <row r="65" spans="1:26" s="389" customFormat="1" ht="19.5" customHeight="1" x14ac:dyDescent="0.2">
      <c r="A65" s="1107">
        <v>15</v>
      </c>
      <c r="B65" s="515" t="str">
        <f>'14'!B64</f>
        <v>Klinik Wilujeng</v>
      </c>
      <c r="C65" s="605">
        <v>0</v>
      </c>
      <c r="D65" s="605">
        <v>1</v>
      </c>
      <c r="E65" s="605">
        <v>1</v>
      </c>
      <c r="F65" s="605">
        <v>0</v>
      </c>
      <c r="G65" s="606">
        <v>0</v>
      </c>
      <c r="H65" s="607">
        <v>0</v>
      </c>
      <c r="I65" s="607">
        <v>0</v>
      </c>
      <c r="J65" s="607">
        <v>1</v>
      </c>
      <c r="K65" s="607">
        <v>1</v>
      </c>
      <c r="L65" s="388"/>
      <c r="M65" s="388"/>
      <c r="N65" s="388"/>
      <c r="O65" s="388"/>
      <c r="P65" s="388"/>
      <c r="Q65" s="388"/>
      <c r="R65" s="388"/>
      <c r="S65" s="388"/>
      <c r="T65" s="388"/>
      <c r="U65" s="388"/>
      <c r="V65" s="388"/>
      <c r="W65" s="388"/>
      <c r="X65" s="388"/>
      <c r="Y65" s="388"/>
      <c r="Z65" s="388"/>
    </row>
    <row r="66" spans="1:26" s="389" customFormat="1" ht="19.5" customHeight="1" x14ac:dyDescent="0.2">
      <c r="A66" s="1107">
        <v>16</v>
      </c>
      <c r="B66" s="515" t="str">
        <f>'14'!B65</f>
        <v>Klinik Pratama Rawat Inap Dan Bersalin Muhamadiyah</v>
      </c>
      <c r="C66" s="605">
        <v>1</v>
      </c>
      <c r="D66" s="605">
        <v>1</v>
      </c>
      <c r="E66" s="605">
        <v>2</v>
      </c>
      <c r="F66" s="605">
        <v>0</v>
      </c>
      <c r="G66" s="606">
        <v>1</v>
      </c>
      <c r="H66" s="607">
        <v>1</v>
      </c>
      <c r="I66" s="607">
        <v>1</v>
      </c>
      <c r="J66" s="607">
        <v>2</v>
      </c>
      <c r="K66" s="607">
        <v>3</v>
      </c>
      <c r="L66" s="388"/>
      <c r="M66" s="388"/>
      <c r="N66" s="388"/>
      <c r="O66" s="388"/>
      <c r="P66" s="388"/>
      <c r="Q66" s="388"/>
      <c r="R66" s="388"/>
      <c r="S66" s="388"/>
      <c r="T66" s="388"/>
      <c r="U66" s="388"/>
      <c r="V66" s="388"/>
      <c r="W66" s="388"/>
      <c r="X66" s="388"/>
      <c r="Y66" s="388"/>
      <c r="Z66" s="388"/>
    </row>
    <row r="67" spans="1:26" s="389" customFormat="1" ht="19.5" customHeight="1" x14ac:dyDescent="0.2">
      <c r="A67" s="1107">
        <v>17</v>
      </c>
      <c r="B67" s="515" t="str">
        <f>'14'!B66</f>
        <v>Klinik Ra. Basoeni 104</v>
      </c>
      <c r="C67" s="605">
        <v>0</v>
      </c>
      <c r="D67" s="605">
        <v>0</v>
      </c>
      <c r="E67" s="605">
        <v>0</v>
      </c>
      <c r="F67" s="605">
        <v>0</v>
      </c>
      <c r="G67" s="606">
        <v>0</v>
      </c>
      <c r="H67" s="607">
        <v>0</v>
      </c>
      <c r="I67" s="607">
        <v>0</v>
      </c>
      <c r="J67" s="607">
        <v>0</v>
      </c>
      <c r="K67" s="607">
        <v>0</v>
      </c>
      <c r="L67" s="388"/>
      <c r="M67" s="388"/>
      <c r="N67" s="388"/>
      <c r="O67" s="388"/>
      <c r="P67" s="388"/>
      <c r="Q67" s="388"/>
      <c r="R67" s="388"/>
      <c r="S67" s="388"/>
      <c r="T67" s="388"/>
      <c r="U67" s="388"/>
      <c r="V67" s="388"/>
      <c r="W67" s="388"/>
      <c r="X67" s="388"/>
      <c r="Y67" s="388"/>
      <c r="Z67" s="388"/>
    </row>
    <row r="68" spans="1:26" s="389" customFormat="1" ht="19.5" customHeight="1" x14ac:dyDescent="0.2">
      <c r="A68" s="1107">
        <v>18</v>
      </c>
      <c r="B68" s="515" t="str">
        <f>'14'!B67</f>
        <v>Klinik Rahma Kartika</v>
      </c>
      <c r="C68" s="605">
        <v>0</v>
      </c>
      <c r="D68" s="605">
        <v>0</v>
      </c>
      <c r="E68" s="605">
        <v>0</v>
      </c>
      <c r="F68" s="605">
        <v>0</v>
      </c>
      <c r="G68" s="606">
        <v>0</v>
      </c>
      <c r="H68" s="607">
        <v>0</v>
      </c>
      <c r="I68" s="607">
        <v>0</v>
      </c>
      <c r="J68" s="607">
        <v>0</v>
      </c>
      <c r="K68" s="607">
        <v>0</v>
      </c>
      <c r="L68" s="388"/>
      <c r="M68" s="388"/>
      <c r="N68" s="388"/>
      <c r="O68" s="388"/>
      <c r="P68" s="388"/>
      <c r="Q68" s="388"/>
      <c r="R68" s="388"/>
      <c r="S68" s="388"/>
      <c r="T68" s="388"/>
      <c r="U68" s="388"/>
      <c r="V68" s="388"/>
      <c r="W68" s="388"/>
      <c r="X68" s="388"/>
      <c r="Y68" s="388"/>
      <c r="Z68" s="388"/>
    </row>
    <row r="69" spans="1:26" s="389" customFormat="1" ht="19.5" customHeight="1" x14ac:dyDescent="0.2">
      <c r="A69" s="1107">
        <v>19</v>
      </c>
      <c r="B69" s="515" t="str">
        <f>'14'!B68</f>
        <v>Klinik Akbar Medika</v>
      </c>
      <c r="C69" s="605">
        <v>0</v>
      </c>
      <c r="D69" s="605">
        <v>0</v>
      </c>
      <c r="E69" s="605">
        <v>0</v>
      </c>
      <c r="F69" s="605">
        <v>0</v>
      </c>
      <c r="G69" s="606">
        <v>0</v>
      </c>
      <c r="H69" s="607">
        <v>0</v>
      </c>
      <c r="I69" s="607">
        <v>0</v>
      </c>
      <c r="J69" s="607">
        <v>0</v>
      </c>
      <c r="K69" s="607">
        <v>0</v>
      </c>
      <c r="L69" s="388"/>
      <c r="M69" s="388"/>
      <c r="N69" s="388"/>
      <c r="O69" s="388"/>
      <c r="P69" s="388"/>
      <c r="Q69" s="388"/>
      <c r="R69" s="388"/>
      <c r="S69" s="388"/>
      <c r="T69" s="388"/>
      <c r="U69" s="388"/>
      <c r="V69" s="388"/>
      <c r="W69" s="388"/>
      <c r="X69" s="388"/>
      <c r="Y69" s="388"/>
      <c r="Z69" s="388"/>
    </row>
    <row r="70" spans="1:26" s="389" customFormat="1" ht="19.5" customHeight="1" x14ac:dyDescent="0.2">
      <c r="A70" s="1107">
        <v>20</v>
      </c>
      <c r="B70" s="515" t="str">
        <f>'14'!B69</f>
        <v>Klinik Zam-Zam Mojokerto</v>
      </c>
      <c r="C70" s="605">
        <v>0</v>
      </c>
      <c r="D70" s="605">
        <v>0</v>
      </c>
      <c r="E70" s="605">
        <v>0</v>
      </c>
      <c r="F70" s="605">
        <v>0</v>
      </c>
      <c r="G70" s="606">
        <v>0</v>
      </c>
      <c r="H70" s="607">
        <v>0</v>
      </c>
      <c r="I70" s="607">
        <v>0</v>
      </c>
      <c r="J70" s="607">
        <v>0</v>
      </c>
      <c r="K70" s="607">
        <v>0</v>
      </c>
      <c r="L70" s="388"/>
      <c r="M70" s="388"/>
      <c r="N70" s="388"/>
      <c r="O70" s="388"/>
      <c r="P70" s="388"/>
      <c r="Q70" s="388"/>
      <c r="R70" s="388"/>
      <c r="S70" s="388"/>
      <c r="T70" s="388"/>
      <c r="U70" s="388"/>
      <c r="V70" s="388"/>
      <c r="W70" s="388"/>
      <c r="X70" s="388"/>
      <c r="Y70" s="388"/>
      <c r="Z70" s="388"/>
    </row>
    <row r="71" spans="1:26" s="389" customFormat="1" ht="19.5" customHeight="1" x14ac:dyDescent="0.2">
      <c r="A71" s="1107">
        <v>21</v>
      </c>
      <c r="B71" s="515" t="str">
        <f>'14'!B70</f>
        <v>Klinik Rohima</v>
      </c>
      <c r="C71" s="605">
        <v>0</v>
      </c>
      <c r="D71" s="605">
        <v>1</v>
      </c>
      <c r="E71" s="605">
        <v>1</v>
      </c>
      <c r="F71" s="605">
        <v>0</v>
      </c>
      <c r="G71" s="606">
        <v>0</v>
      </c>
      <c r="H71" s="607">
        <v>0</v>
      </c>
      <c r="I71" s="607">
        <v>0</v>
      </c>
      <c r="J71" s="607">
        <v>1</v>
      </c>
      <c r="K71" s="607">
        <v>1</v>
      </c>
      <c r="L71" s="388"/>
      <c r="M71" s="388"/>
      <c r="N71" s="388"/>
      <c r="O71" s="388"/>
      <c r="P71" s="388"/>
      <c r="Q71" s="388"/>
      <c r="R71" s="388"/>
      <c r="S71" s="388"/>
      <c r="T71" s="388"/>
      <c r="U71" s="388"/>
      <c r="V71" s="388"/>
      <c r="W71" s="388"/>
      <c r="X71" s="388"/>
      <c r="Y71" s="388"/>
      <c r="Z71" s="388"/>
    </row>
    <row r="72" spans="1:26" s="389" customFormat="1" ht="19.5" customHeight="1" x14ac:dyDescent="0.2">
      <c r="A72" s="1107">
        <v>22</v>
      </c>
      <c r="B72" s="515" t="str">
        <f>'14'!B71</f>
        <v>Klinik Permata Bunda</v>
      </c>
      <c r="C72" s="605">
        <v>0</v>
      </c>
      <c r="D72" s="605">
        <v>0</v>
      </c>
      <c r="E72" s="605">
        <v>0</v>
      </c>
      <c r="F72" s="605">
        <v>0</v>
      </c>
      <c r="G72" s="606">
        <v>0</v>
      </c>
      <c r="H72" s="607">
        <v>0</v>
      </c>
      <c r="I72" s="607">
        <v>0</v>
      </c>
      <c r="J72" s="607">
        <v>0</v>
      </c>
      <c r="K72" s="607">
        <v>0</v>
      </c>
      <c r="L72" s="388"/>
      <c r="M72" s="388"/>
      <c r="N72" s="388"/>
      <c r="O72" s="388"/>
      <c r="P72" s="388"/>
      <c r="Q72" s="388"/>
      <c r="R72" s="388"/>
      <c r="S72" s="388"/>
      <c r="T72" s="388"/>
      <c r="U72" s="388"/>
      <c r="V72" s="388"/>
      <c r="W72" s="388"/>
      <c r="X72" s="388"/>
      <c r="Y72" s="388"/>
      <c r="Z72" s="388"/>
    </row>
    <row r="73" spans="1:26" s="389" customFormat="1" ht="19.5" customHeight="1" x14ac:dyDescent="0.2">
      <c r="A73" s="1107">
        <v>23</v>
      </c>
      <c r="B73" s="515" t="str">
        <f>'14'!B72</f>
        <v>Klinik Nusa Medika Puri</v>
      </c>
      <c r="C73" s="605">
        <v>0</v>
      </c>
      <c r="D73" s="605">
        <v>0</v>
      </c>
      <c r="E73" s="605">
        <v>0</v>
      </c>
      <c r="F73" s="605">
        <v>0</v>
      </c>
      <c r="G73" s="606">
        <v>0</v>
      </c>
      <c r="H73" s="607">
        <v>0</v>
      </c>
      <c r="I73" s="607">
        <v>0</v>
      </c>
      <c r="J73" s="607">
        <v>0</v>
      </c>
      <c r="K73" s="607">
        <v>0</v>
      </c>
      <c r="L73" s="388"/>
      <c r="M73" s="388"/>
      <c r="N73" s="388"/>
      <c r="O73" s="388"/>
      <c r="P73" s="388"/>
      <c r="Q73" s="388"/>
      <c r="R73" s="388"/>
      <c r="S73" s="388"/>
      <c r="T73" s="388"/>
      <c r="U73" s="388"/>
      <c r="V73" s="388"/>
      <c r="W73" s="388"/>
      <c r="X73" s="388"/>
      <c r="Y73" s="388"/>
      <c r="Z73" s="388"/>
    </row>
    <row r="74" spans="1:26" s="389" customFormat="1" ht="19.5" customHeight="1" x14ac:dyDescent="0.2">
      <c r="A74" s="1107">
        <v>24</v>
      </c>
      <c r="B74" s="515" t="str">
        <f>'14'!B73</f>
        <v>Klinik Pratama " Eka Medika "</v>
      </c>
      <c r="C74" s="605">
        <v>0</v>
      </c>
      <c r="D74" s="605">
        <v>0</v>
      </c>
      <c r="E74" s="605">
        <v>0</v>
      </c>
      <c r="F74" s="605">
        <v>0</v>
      </c>
      <c r="G74" s="606">
        <v>0</v>
      </c>
      <c r="H74" s="607">
        <v>0</v>
      </c>
      <c r="I74" s="607">
        <v>0</v>
      </c>
      <c r="J74" s="607">
        <v>0</v>
      </c>
      <c r="K74" s="607">
        <v>0</v>
      </c>
      <c r="L74" s="388"/>
      <c r="M74" s="388"/>
      <c r="N74" s="388"/>
      <c r="O74" s="388"/>
      <c r="P74" s="388"/>
      <c r="Q74" s="388"/>
      <c r="R74" s="388"/>
      <c r="S74" s="388"/>
      <c r="T74" s="388"/>
      <c r="U74" s="388"/>
      <c r="V74" s="388"/>
      <c r="W74" s="388"/>
      <c r="X74" s="388"/>
      <c r="Y74" s="388"/>
      <c r="Z74" s="388"/>
    </row>
    <row r="75" spans="1:26" s="389" customFormat="1" ht="19.5" customHeight="1" x14ac:dyDescent="0.2">
      <c r="A75" s="1107">
        <v>25</v>
      </c>
      <c r="B75" s="515" t="str">
        <f>'14'!B74</f>
        <v>Klinik Mata Royal Edc Mojosari</v>
      </c>
      <c r="C75" s="605">
        <v>0</v>
      </c>
      <c r="D75" s="605">
        <v>0</v>
      </c>
      <c r="E75" s="605">
        <v>0</v>
      </c>
      <c r="F75" s="605">
        <v>0</v>
      </c>
      <c r="G75" s="606">
        <v>1</v>
      </c>
      <c r="H75" s="607">
        <v>1</v>
      </c>
      <c r="I75" s="607">
        <v>0</v>
      </c>
      <c r="J75" s="607">
        <v>1</v>
      </c>
      <c r="K75" s="607">
        <v>1</v>
      </c>
      <c r="L75" s="388"/>
      <c r="M75" s="388"/>
      <c r="N75" s="388"/>
      <c r="O75" s="388"/>
      <c r="P75" s="388"/>
      <c r="Q75" s="388"/>
      <c r="R75" s="388"/>
      <c r="S75" s="388"/>
      <c r="T75" s="388"/>
      <c r="U75" s="388"/>
      <c r="V75" s="388"/>
      <c r="W75" s="388"/>
      <c r="X75" s="388"/>
      <c r="Y75" s="388"/>
      <c r="Z75" s="388"/>
    </row>
    <row r="76" spans="1:26" s="389" customFormat="1" ht="19.5" customHeight="1" x14ac:dyDescent="0.2">
      <c r="A76" s="1107">
        <v>26</v>
      </c>
      <c r="B76" s="515" t="str">
        <f>'14'!B75</f>
        <v>Klinik Kencana Asri Medika</v>
      </c>
      <c r="C76" s="605">
        <v>0</v>
      </c>
      <c r="D76" s="605">
        <v>0</v>
      </c>
      <c r="E76" s="605">
        <v>0</v>
      </c>
      <c r="F76" s="605">
        <v>0</v>
      </c>
      <c r="G76" s="606">
        <v>0</v>
      </c>
      <c r="H76" s="607">
        <v>0</v>
      </c>
      <c r="I76" s="607">
        <v>0</v>
      </c>
      <c r="J76" s="607">
        <v>0</v>
      </c>
      <c r="K76" s="607">
        <v>0</v>
      </c>
      <c r="L76" s="388"/>
      <c r="M76" s="388"/>
      <c r="N76" s="388"/>
      <c r="O76" s="388"/>
      <c r="P76" s="388"/>
      <c r="Q76" s="388"/>
      <c r="R76" s="388"/>
      <c r="S76" s="388"/>
      <c r="T76" s="388"/>
      <c r="U76" s="388"/>
      <c r="V76" s="388"/>
      <c r="W76" s="388"/>
      <c r="X76" s="388"/>
      <c r="Y76" s="388"/>
      <c r="Z76" s="388"/>
    </row>
    <row r="77" spans="1:26" s="389" customFormat="1" ht="19.5" customHeight="1" x14ac:dyDescent="0.2">
      <c r="A77" s="1107">
        <v>27</v>
      </c>
      <c r="B77" s="515" t="str">
        <f>'14'!B76</f>
        <v>Klinik Puri Medika</v>
      </c>
      <c r="C77" s="605">
        <v>0</v>
      </c>
      <c r="D77" s="605">
        <v>1</v>
      </c>
      <c r="E77" s="605">
        <v>1</v>
      </c>
      <c r="F77" s="605">
        <v>0</v>
      </c>
      <c r="G77" s="606">
        <v>0</v>
      </c>
      <c r="H77" s="607">
        <v>0</v>
      </c>
      <c r="I77" s="607">
        <v>0</v>
      </c>
      <c r="J77" s="607">
        <v>1</v>
      </c>
      <c r="K77" s="607">
        <v>1</v>
      </c>
      <c r="L77" s="388"/>
      <c r="M77" s="388"/>
      <c r="N77" s="388"/>
      <c r="O77" s="388"/>
      <c r="P77" s="388"/>
      <c r="Q77" s="388"/>
      <c r="R77" s="388"/>
      <c r="S77" s="388"/>
      <c r="T77" s="388"/>
      <c r="U77" s="388"/>
      <c r="V77" s="388"/>
      <c r="W77" s="388"/>
      <c r="X77" s="388"/>
      <c r="Y77" s="388"/>
      <c r="Z77" s="388"/>
    </row>
    <row r="78" spans="1:26" s="389" customFormat="1" ht="19.5" customHeight="1" x14ac:dyDescent="0.2">
      <c r="A78" s="1107">
        <v>28</v>
      </c>
      <c r="B78" s="515" t="str">
        <f>'14'!B77</f>
        <v>Klinik Dr. Djalu</v>
      </c>
      <c r="C78" s="605">
        <v>0</v>
      </c>
      <c r="D78" s="605">
        <v>1</v>
      </c>
      <c r="E78" s="605">
        <v>1</v>
      </c>
      <c r="F78" s="605">
        <v>0</v>
      </c>
      <c r="G78" s="606">
        <v>0</v>
      </c>
      <c r="H78" s="607">
        <v>0</v>
      </c>
      <c r="I78" s="607">
        <v>0</v>
      </c>
      <c r="J78" s="607">
        <v>1</v>
      </c>
      <c r="K78" s="607">
        <v>1</v>
      </c>
      <c r="L78" s="388"/>
      <c r="M78" s="388"/>
      <c r="N78" s="388"/>
      <c r="O78" s="388"/>
      <c r="P78" s="388"/>
      <c r="Q78" s="388"/>
      <c r="R78" s="388"/>
      <c r="S78" s="388"/>
      <c r="T78" s="388"/>
      <c r="U78" s="388"/>
      <c r="V78" s="388"/>
      <c r="W78" s="388"/>
      <c r="X78" s="388"/>
      <c r="Y78" s="388"/>
      <c r="Z78" s="388"/>
    </row>
    <row r="79" spans="1:26" s="389" customFormat="1" ht="19.5" customHeight="1" x14ac:dyDescent="0.2">
      <c r="A79" s="1107">
        <v>29</v>
      </c>
      <c r="B79" s="515" t="str">
        <f>'14'!B78</f>
        <v>Klinik Laboratorium Klinik Ultra</v>
      </c>
      <c r="C79" s="605">
        <v>0</v>
      </c>
      <c r="D79" s="605">
        <v>0</v>
      </c>
      <c r="E79" s="605">
        <v>0</v>
      </c>
      <c r="F79" s="605">
        <v>0</v>
      </c>
      <c r="G79" s="606">
        <v>0</v>
      </c>
      <c r="H79" s="607">
        <v>0</v>
      </c>
      <c r="I79" s="607">
        <v>0</v>
      </c>
      <c r="J79" s="607">
        <v>0</v>
      </c>
      <c r="K79" s="607">
        <v>0</v>
      </c>
      <c r="L79" s="388"/>
      <c r="M79" s="388"/>
      <c r="N79" s="388"/>
      <c r="O79" s="388"/>
      <c r="P79" s="388"/>
      <c r="Q79" s="388"/>
      <c r="R79" s="388"/>
      <c r="S79" s="388"/>
      <c r="T79" s="388"/>
      <c r="U79" s="388"/>
      <c r="V79" s="388"/>
      <c r="W79" s="388"/>
      <c r="X79" s="388"/>
      <c r="Y79" s="388"/>
      <c r="Z79" s="388"/>
    </row>
    <row r="80" spans="1:26" s="389" customFormat="1" ht="19.5" customHeight="1" x14ac:dyDescent="0.2">
      <c r="A80" s="1107">
        <v>30</v>
      </c>
      <c r="B80" s="515" t="str">
        <f>'14'!B79</f>
        <v>Klinik Dr.Anita</v>
      </c>
      <c r="C80" s="605">
        <v>0</v>
      </c>
      <c r="D80" s="605">
        <v>0</v>
      </c>
      <c r="E80" s="605">
        <v>0</v>
      </c>
      <c r="F80" s="605">
        <v>0</v>
      </c>
      <c r="G80" s="606">
        <v>0</v>
      </c>
      <c r="H80" s="607">
        <v>0</v>
      </c>
      <c r="I80" s="607">
        <v>0</v>
      </c>
      <c r="J80" s="607">
        <v>0</v>
      </c>
      <c r="K80" s="607">
        <v>0</v>
      </c>
      <c r="L80" s="388"/>
      <c r="M80" s="388"/>
      <c r="N80" s="388"/>
      <c r="O80" s="388"/>
      <c r="P80" s="388"/>
      <c r="Q80" s="388"/>
      <c r="R80" s="388"/>
      <c r="S80" s="388"/>
      <c r="T80" s="388"/>
      <c r="U80" s="388"/>
      <c r="V80" s="388"/>
      <c r="W80" s="388"/>
      <c r="X80" s="388"/>
      <c r="Y80" s="388"/>
      <c r="Z80" s="388"/>
    </row>
    <row r="81" spans="1:26" s="389" customFormat="1" ht="19.5" customHeight="1" x14ac:dyDescent="0.2">
      <c r="A81" s="1107">
        <v>31</v>
      </c>
      <c r="B81" s="515" t="str">
        <f>'14'!B80</f>
        <v>Klinik Post Medika</v>
      </c>
      <c r="C81" s="605">
        <v>0</v>
      </c>
      <c r="D81" s="605">
        <v>0</v>
      </c>
      <c r="E81" s="605">
        <v>0</v>
      </c>
      <c r="F81" s="605">
        <v>0</v>
      </c>
      <c r="G81" s="606">
        <v>0</v>
      </c>
      <c r="H81" s="607">
        <v>0</v>
      </c>
      <c r="I81" s="607">
        <v>0</v>
      </c>
      <c r="J81" s="607">
        <v>0</v>
      </c>
      <c r="K81" s="607">
        <v>0</v>
      </c>
      <c r="L81" s="388"/>
      <c r="M81" s="388"/>
      <c r="N81" s="388"/>
      <c r="O81" s="388"/>
      <c r="P81" s="388"/>
      <c r="Q81" s="388"/>
      <c r="R81" s="388"/>
      <c r="S81" s="388"/>
      <c r="T81" s="388"/>
      <c r="U81" s="388"/>
      <c r="V81" s="388"/>
      <c r="W81" s="388"/>
      <c r="X81" s="388"/>
      <c r="Y81" s="388"/>
      <c r="Z81" s="388"/>
    </row>
    <row r="82" spans="1:26" s="389" customFormat="1" ht="19.5" customHeight="1" x14ac:dyDescent="0.2">
      <c r="A82" s="1107">
        <v>32</v>
      </c>
      <c r="B82" s="515" t="str">
        <f>'14'!B81</f>
        <v>Klinik Madinah</v>
      </c>
      <c r="C82" s="605">
        <v>0</v>
      </c>
      <c r="D82" s="605">
        <v>0</v>
      </c>
      <c r="E82" s="605">
        <v>0</v>
      </c>
      <c r="F82" s="605">
        <v>0</v>
      </c>
      <c r="G82" s="606">
        <v>0</v>
      </c>
      <c r="H82" s="607">
        <v>0</v>
      </c>
      <c r="I82" s="607">
        <v>0</v>
      </c>
      <c r="J82" s="607">
        <v>0</v>
      </c>
      <c r="K82" s="607">
        <v>0</v>
      </c>
      <c r="L82" s="388"/>
      <c r="M82" s="388"/>
      <c r="N82" s="388"/>
      <c r="O82" s="388"/>
      <c r="P82" s="388"/>
      <c r="Q82" s="388"/>
      <c r="R82" s="388"/>
      <c r="S82" s="388"/>
      <c r="T82" s="388"/>
      <c r="U82" s="388"/>
      <c r="V82" s="388"/>
      <c r="W82" s="388"/>
      <c r="X82" s="388"/>
      <c r="Y82" s="388"/>
      <c r="Z82" s="388"/>
    </row>
    <row r="83" spans="1:26" s="389" customFormat="1" ht="19.5" customHeight="1" x14ac:dyDescent="0.2">
      <c r="A83" s="1107">
        <v>33</v>
      </c>
      <c r="B83" s="515" t="str">
        <f>'14'!B82</f>
        <v>Klinik Sehat Husada</v>
      </c>
      <c r="C83" s="605">
        <v>0</v>
      </c>
      <c r="D83" s="605">
        <v>0</v>
      </c>
      <c r="E83" s="605">
        <v>0</v>
      </c>
      <c r="F83" s="605">
        <v>0</v>
      </c>
      <c r="G83" s="606">
        <v>0</v>
      </c>
      <c r="H83" s="607">
        <v>0</v>
      </c>
      <c r="I83" s="607">
        <v>0</v>
      </c>
      <c r="J83" s="607">
        <v>0</v>
      </c>
      <c r="K83" s="607">
        <v>0</v>
      </c>
      <c r="L83" s="388"/>
      <c r="M83" s="388"/>
      <c r="N83" s="388"/>
      <c r="O83" s="388"/>
      <c r="P83" s="388"/>
      <c r="Q83" s="388"/>
      <c r="R83" s="388"/>
      <c r="S83" s="388"/>
      <c r="T83" s="388"/>
      <c r="U83" s="388"/>
      <c r="V83" s="388"/>
      <c r="W83" s="388"/>
      <c r="X83" s="388"/>
      <c r="Y83" s="388"/>
      <c r="Z83" s="388"/>
    </row>
    <row r="84" spans="1:26" s="389" customFormat="1" ht="19.5" customHeight="1" x14ac:dyDescent="0.2">
      <c r="A84" s="379">
        <v>34</v>
      </c>
      <c r="B84" s="515" t="str">
        <f>'14'!B83</f>
        <v>Klinik Bina Sehat</v>
      </c>
      <c r="C84" s="605">
        <v>0</v>
      </c>
      <c r="D84" s="605">
        <v>0</v>
      </c>
      <c r="E84" s="605">
        <v>0</v>
      </c>
      <c r="F84" s="605">
        <v>0</v>
      </c>
      <c r="G84" s="606">
        <v>0</v>
      </c>
      <c r="H84" s="607">
        <v>0</v>
      </c>
      <c r="I84" s="607">
        <v>0</v>
      </c>
      <c r="J84" s="607">
        <v>0</v>
      </c>
      <c r="K84" s="607">
        <v>0</v>
      </c>
      <c r="L84" s="388"/>
      <c r="M84" s="388"/>
      <c r="N84" s="388"/>
      <c r="O84" s="388"/>
      <c r="P84" s="388"/>
      <c r="Q84" s="388"/>
      <c r="R84" s="388"/>
      <c r="S84" s="388"/>
      <c r="T84" s="388"/>
      <c r="U84" s="388"/>
      <c r="V84" s="388"/>
      <c r="W84" s="388"/>
      <c r="X84" s="388"/>
      <c r="Y84" s="388"/>
      <c r="Z84" s="388"/>
    </row>
    <row r="85" spans="1:26" s="389" customFormat="1" ht="19.5" customHeight="1" x14ac:dyDescent="0.2">
      <c r="A85" s="379">
        <v>35</v>
      </c>
      <c r="B85" s="515" t="str">
        <f>'14'!B84</f>
        <v>Klinik Kemlagi Medika</v>
      </c>
      <c r="C85" s="605">
        <v>0</v>
      </c>
      <c r="D85" s="605">
        <v>8</v>
      </c>
      <c r="E85" s="605">
        <v>8</v>
      </c>
      <c r="F85" s="605">
        <v>0</v>
      </c>
      <c r="G85" s="606">
        <v>0</v>
      </c>
      <c r="H85" s="607">
        <v>0</v>
      </c>
      <c r="I85" s="607">
        <v>0</v>
      </c>
      <c r="J85" s="607">
        <v>8</v>
      </c>
      <c r="K85" s="607">
        <v>8</v>
      </c>
      <c r="L85" s="388"/>
      <c r="M85" s="388"/>
      <c r="N85" s="388"/>
      <c r="O85" s="388"/>
      <c r="P85" s="388"/>
      <c r="Q85" s="388"/>
      <c r="R85" s="388"/>
      <c r="S85" s="388"/>
      <c r="T85" s="388"/>
      <c r="U85" s="388"/>
      <c r="V85" s="388"/>
      <c r="W85" s="388"/>
      <c r="X85" s="388"/>
      <c r="Y85" s="388"/>
      <c r="Z85" s="388"/>
    </row>
    <row r="86" spans="1:26" s="389" customFormat="1" ht="19.5" customHeight="1" x14ac:dyDescent="0.2">
      <c r="A86" s="379">
        <v>36</v>
      </c>
      <c r="B86" s="515" t="str">
        <f>'14'!B85</f>
        <v>Klinik Industri Medika 2</v>
      </c>
      <c r="C86" s="605">
        <v>0</v>
      </c>
      <c r="D86" s="605">
        <v>3</v>
      </c>
      <c r="E86" s="605">
        <v>3</v>
      </c>
      <c r="F86" s="605">
        <v>0</v>
      </c>
      <c r="G86" s="606">
        <v>0</v>
      </c>
      <c r="H86" s="607">
        <v>0</v>
      </c>
      <c r="I86" s="607">
        <v>0</v>
      </c>
      <c r="J86" s="607">
        <v>3</v>
      </c>
      <c r="K86" s="607">
        <v>3</v>
      </c>
      <c r="L86" s="388"/>
      <c r="M86" s="388"/>
      <c r="N86" s="388"/>
      <c r="O86" s="388"/>
      <c r="P86" s="388"/>
      <c r="Q86" s="388"/>
      <c r="R86" s="388"/>
      <c r="S86" s="388"/>
      <c r="T86" s="388"/>
      <c r="U86" s="388"/>
      <c r="V86" s="388"/>
      <c r="W86" s="388"/>
      <c r="X86" s="388"/>
      <c r="Y86" s="388"/>
      <c r="Z86" s="388"/>
    </row>
    <row r="87" spans="1:26" s="389" customFormat="1" ht="19.5" customHeight="1" x14ac:dyDescent="0.2">
      <c r="A87" s="379">
        <v>37</v>
      </c>
      <c r="B87" s="515" t="str">
        <f>'14'!B86</f>
        <v>Klinik Babussalam</v>
      </c>
      <c r="C87" s="605">
        <v>0</v>
      </c>
      <c r="D87" s="605">
        <v>0</v>
      </c>
      <c r="E87" s="605">
        <v>0</v>
      </c>
      <c r="F87" s="605">
        <v>0</v>
      </c>
      <c r="G87" s="606">
        <v>0</v>
      </c>
      <c r="H87" s="607">
        <v>0</v>
      </c>
      <c r="I87" s="607">
        <v>0</v>
      </c>
      <c r="J87" s="607">
        <v>0</v>
      </c>
      <c r="K87" s="607">
        <v>0</v>
      </c>
      <c r="L87" s="388"/>
      <c r="M87" s="388"/>
      <c r="N87" s="388"/>
      <c r="O87" s="388"/>
      <c r="P87" s="388"/>
      <c r="Q87" s="388"/>
      <c r="R87" s="388"/>
      <c r="S87" s="388"/>
      <c r="T87" s="388"/>
      <c r="U87" s="388"/>
      <c r="V87" s="388"/>
      <c r="W87" s="388"/>
      <c r="X87" s="388"/>
      <c r="Y87" s="388"/>
      <c r="Z87" s="388"/>
    </row>
    <row r="88" spans="1:26" s="389" customFormat="1" ht="19.5" customHeight="1" x14ac:dyDescent="0.2">
      <c r="A88" s="379">
        <v>38</v>
      </c>
      <c r="B88" s="515" t="str">
        <f>'14'!B87</f>
        <v>Klinik Pratama Kimia Farma</v>
      </c>
      <c r="C88" s="605">
        <v>0</v>
      </c>
      <c r="D88" s="605">
        <v>0</v>
      </c>
      <c r="E88" s="605">
        <v>0</v>
      </c>
      <c r="F88" s="605">
        <v>0</v>
      </c>
      <c r="G88" s="606">
        <v>0</v>
      </c>
      <c r="H88" s="607">
        <v>0</v>
      </c>
      <c r="I88" s="607">
        <v>0</v>
      </c>
      <c r="J88" s="607">
        <v>0</v>
      </c>
      <c r="K88" s="607">
        <v>0</v>
      </c>
      <c r="L88" s="388"/>
      <c r="M88" s="388"/>
      <c r="N88" s="388"/>
      <c r="O88" s="388"/>
      <c r="P88" s="388"/>
      <c r="Q88" s="388"/>
      <c r="R88" s="388"/>
      <c r="S88" s="388"/>
      <c r="T88" s="388"/>
      <c r="U88" s="388"/>
      <c r="V88" s="388"/>
      <c r="W88" s="388"/>
      <c r="X88" s="388"/>
      <c r="Y88" s="388"/>
      <c r="Z88" s="388"/>
    </row>
    <row r="89" spans="1:26" s="389" customFormat="1" ht="19.5" customHeight="1" x14ac:dyDescent="0.2">
      <c r="A89" s="379">
        <v>39</v>
      </c>
      <c r="B89" s="515" t="str">
        <f>'14'!B88</f>
        <v>Klinik Aulia Husada</v>
      </c>
      <c r="C89" s="605">
        <v>0</v>
      </c>
      <c r="D89" s="605">
        <v>0</v>
      </c>
      <c r="E89" s="605">
        <v>0</v>
      </c>
      <c r="F89" s="605">
        <v>0</v>
      </c>
      <c r="G89" s="606">
        <v>0</v>
      </c>
      <c r="H89" s="607">
        <v>0</v>
      </c>
      <c r="I89" s="607">
        <v>0</v>
      </c>
      <c r="J89" s="607">
        <v>0</v>
      </c>
      <c r="K89" s="607">
        <v>0</v>
      </c>
      <c r="L89" s="388"/>
      <c r="M89" s="388"/>
      <c r="N89" s="388"/>
      <c r="O89" s="388"/>
      <c r="P89" s="388"/>
      <c r="Q89" s="388"/>
      <c r="R89" s="388"/>
      <c r="S89" s="388"/>
      <c r="T89" s="388"/>
      <c r="U89" s="388"/>
      <c r="V89" s="388"/>
      <c r="W89" s="388"/>
      <c r="X89" s="388"/>
      <c r="Y89" s="388"/>
      <c r="Z89" s="388"/>
    </row>
    <row r="90" spans="1:26" s="389" customFormat="1" ht="19.5" customHeight="1" x14ac:dyDescent="0.2">
      <c r="A90" s="379">
        <v>40</v>
      </c>
      <c r="B90" s="515" t="str">
        <f>'14'!B89</f>
        <v>Klinik Mitra 106 Ngoro</v>
      </c>
      <c r="C90" s="605">
        <v>0</v>
      </c>
      <c r="D90" s="605">
        <v>1</v>
      </c>
      <c r="E90" s="605">
        <v>1</v>
      </c>
      <c r="F90" s="605">
        <v>0</v>
      </c>
      <c r="G90" s="606">
        <v>1</v>
      </c>
      <c r="H90" s="607">
        <v>1</v>
      </c>
      <c r="I90" s="607">
        <v>0</v>
      </c>
      <c r="J90" s="607">
        <v>2</v>
      </c>
      <c r="K90" s="607">
        <v>2</v>
      </c>
      <c r="L90" s="388"/>
      <c r="M90" s="388"/>
      <c r="N90" s="388"/>
      <c r="O90" s="388"/>
      <c r="P90" s="388"/>
      <c r="Q90" s="388"/>
      <c r="R90" s="388"/>
      <c r="S90" s="388"/>
      <c r="T90" s="388"/>
      <c r="U90" s="388"/>
      <c r="V90" s="388"/>
      <c r="W90" s="388"/>
      <c r="X90" s="388"/>
      <c r="Y90" s="388"/>
      <c r="Z90" s="388"/>
    </row>
    <row r="91" spans="1:26" s="389" customFormat="1" ht="19.5" customHeight="1" x14ac:dyDescent="0.2">
      <c r="A91" s="379">
        <v>41</v>
      </c>
      <c r="B91" s="515" t="str">
        <f>'14'!B90</f>
        <v>Klinik Utama Ananda</v>
      </c>
      <c r="C91" s="605">
        <v>0</v>
      </c>
      <c r="D91" s="605">
        <v>2</v>
      </c>
      <c r="E91" s="605">
        <v>2</v>
      </c>
      <c r="F91" s="605">
        <v>0</v>
      </c>
      <c r="G91" s="606">
        <v>0</v>
      </c>
      <c r="H91" s="607">
        <v>0</v>
      </c>
      <c r="I91" s="607">
        <v>0</v>
      </c>
      <c r="J91" s="607">
        <v>2</v>
      </c>
      <c r="K91" s="607">
        <v>2</v>
      </c>
      <c r="L91" s="388"/>
      <c r="M91" s="388"/>
      <c r="N91" s="388"/>
      <c r="O91" s="388"/>
      <c r="P91" s="388"/>
      <c r="Q91" s="388"/>
      <c r="R91" s="388"/>
      <c r="S91" s="388"/>
      <c r="T91" s="388"/>
      <c r="U91" s="388"/>
      <c r="V91" s="388"/>
      <c r="W91" s="388"/>
      <c r="X91" s="388"/>
      <c r="Y91" s="388"/>
      <c r="Z91" s="388"/>
    </row>
    <row r="92" spans="1:26" s="389" customFormat="1" ht="19.5" customHeight="1" x14ac:dyDescent="0.2">
      <c r="A92" s="379">
        <v>42</v>
      </c>
      <c r="B92" s="515" t="str">
        <f>'14'!B91</f>
        <v>Klinik Post Beauty Mojosari</v>
      </c>
      <c r="C92" s="605">
        <v>0</v>
      </c>
      <c r="D92" s="605">
        <v>0</v>
      </c>
      <c r="E92" s="605">
        <v>0</v>
      </c>
      <c r="F92" s="605">
        <v>0</v>
      </c>
      <c r="G92" s="606">
        <v>0</v>
      </c>
      <c r="H92" s="607">
        <v>0</v>
      </c>
      <c r="I92" s="607">
        <v>0</v>
      </c>
      <c r="J92" s="607">
        <v>0</v>
      </c>
      <c r="K92" s="607">
        <v>0</v>
      </c>
      <c r="L92" s="388"/>
      <c r="M92" s="388"/>
      <c r="N92" s="388"/>
      <c r="O92" s="388"/>
      <c r="P92" s="388"/>
      <c r="Q92" s="388"/>
      <c r="R92" s="388"/>
      <c r="S92" s="388"/>
      <c r="T92" s="388"/>
      <c r="U92" s="388"/>
      <c r="V92" s="388"/>
      <c r="W92" s="388"/>
      <c r="X92" s="388"/>
      <c r="Y92" s="388"/>
      <c r="Z92" s="388"/>
    </row>
    <row r="93" spans="1:26" s="389" customFormat="1" ht="19.5" customHeight="1" x14ac:dyDescent="0.2">
      <c r="A93" s="379">
        <v>43</v>
      </c>
      <c r="B93" s="515" t="str">
        <f>'14'!B92</f>
        <v>Klinik Nukta Tsaqilah</v>
      </c>
      <c r="C93" s="605">
        <v>0</v>
      </c>
      <c r="D93" s="605">
        <v>0</v>
      </c>
      <c r="E93" s="605">
        <v>0</v>
      </c>
      <c r="F93" s="605">
        <v>0</v>
      </c>
      <c r="G93" s="606">
        <v>0</v>
      </c>
      <c r="H93" s="607">
        <v>0</v>
      </c>
      <c r="I93" s="607">
        <v>0</v>
      </c>
      <c r="J93" s="607">
        <v>0</v>
      </c>
      <c r="K93" s="607">
        <v>0</v>
      </c>
      <c r="L93" s="388"/>
      <c r="M93" s="388"/>
      <c r="N93" s="388"/>
      <c r="O93" s="388"/>
      <c r="P93" s="388"/>
      <c r="Q93" s="388"/>
      <c r="R93" s="388"/>
      <c r="S93" s="388"/>
      <c r="T93" s="388"/>
      <c r="U93" s="388"/>
      <c r="V93" s="388"/>
      <c r="W93" s="388"/>
      <c r="X93" s="388"/>
      <c r="Y93" s="388"/>
      <c r="Z93" s="388"/>
    </row>
    <row r="94" spans="1:26" s="389" customFormat="1" ht="19.5" customHeight="1" x14ac:dyDescent="0.2">
      <c r="A94" s="379">
        <v>44</v>
      </c>
      <c r="B94" s="515" t="str">
        <f>'14'!B93</f>
        <v>Klinik Cita Mulia</v>
      </c>
      <c r="C94" s="605">
        <v>0</v>
      </c>
      <c r="D94" s="605">
        <v>0</v>
      </c>
      <c r="E94" s="605">
        <v>0</v>
      </c>
      <c r="F94" s="605">
        <v>0</v>
      </c>
      <c r="G94" s="606">
        <v>0</v>
      </c>
      <c r="H94" s="607">
        <v>0</v>
      </c>
      <c r="I94" s="607">
        <v>0</v>
      </c>
      <c r="J94" s="607">
        <v>0</v>
      </c>
      <c r="K94" s="607">
        <v>0</v>
      </c>
      <c r="L94" s="388"/>
      <c r="M94" s="388"/>
      <c r="N94" s="388"/>
      <c r="O94" s="388"/>
      <c r="P94" s="388"/>
      <c r="Q94" s="388"/>
      <c r="R94" s="388"/>
      <c r="S94" s="388"/>
      <c r="T94" s="388"/>
      <c r="U94" s="388"/>
      <c r="V94" s="388"/>
      <c r="W94" s="388"/>
      <c r="X94" s="388"/>
      <c r="Y94" s="388"/>
      <c r="Z94" s="388"/>
    </row>
    <row r="95" spans="1:26" s="389" customFormat="1" ht="19.5" customHeight="1" x14ac:dyDescent="0.2">
      <c r="A95" s="379">
        <v>45</v>
      </c>
      <c r="B95" s="515" t="str">
        <f>'14'!B94</f>
        <v>Laboratorium Klinik Wijaya Kusuma</v>
      </c>
      <c r="C95" s="605">
        <v>0</v>
      </c>
      <c r="D95" s="605">
        <v>0</v>
      </c>
      <c r="E95" s="605">
        <v>0</v>
      </c>
      <c r="F95" s="605">
        <v>0</v>
      </c>
      <c r="G95" s="606">
        <v>0</v>
      </c>
      <c r="H95" s="607">
        <v>0</v>
      </c>
      <c r="I95" s="607">
        <v>0</v>
      </c>
      <c r="J95" s="607">
        <v>0</v>
      </c>
      <c r="K95" s="607">
        <v>0</v>
      </c>
      <c r="L95" s="388"/>
      <c r="M95" s="388"/>
      <c r="N95" s="388"/>
      <c r="O95" s="388"/>
      <c r="P95" s="388"/>
      <c r="Q95" s="388"/>
      <c r="R95" s="388"/>
      <c r="S95" s="388"/>
      <c r="T95" s="388"/>
      <c r="U95" s="388"/>
      <c r="V95" s="388"/>
      <c r="W95" s="388"/>
      <c r="X95" s="388"/>
      <c r="Y95" s="388"/>
      <c r="Z95" s="388"/>
    </row>
    <row r="96" spans="1:26" s="389" customFormat="1" ht="19.5" customHeight="1" x14ac:dyDescent="0.2">
      <c r="A96" s="379">
        <v>46</v>
      </c>
      <c r="B96" s="515" t="str">
        <f>'14'!B95</f>
        <v>Laboratorium Klinik Medis Gajah Mada</v>
      </c>
      <c r="C96" s="605">
        <v>0</v>
      </c>
      <c r="D96" s="605">
        <v>0</v>
      </c>
      <c r="E96" s="605">
        <v>0</v>
      </c>
      <c r="F96" s="605">
        <v>0</v>
      </c>
      <c r="G96" s="606">
        <v>0</v>
      </c>
      <c r="H96" s="607">
        <v>0</v>
      </c>
      <c r="I96" s="607">
        <v>0</v>
      </c>
      <c r="J96" s="607">
        <v>0</v>
      </c>
      <c r="K96" s="607">
        <v>0</v>
      </c>
      <c r="L96" s="388"/>
      <c r="M96" s="388"/>
      <c r="N96" s="388"/>
      <c r="O96" s="388"/>
      <c r="P96" s="388"/>
      <c r="Q96" s="388"/>
      <c r="R96" s="388"/>
      <c r="S96" s="388"/>
      <c r="T96" s="388"/>
      <c r="U96" s="388"/>
      <c r="V96" s="388"/>
      <c r="W96" s="388"/>
      <c r="X96" s="388"/>
      <c r="Y96" s="388"/>
      <c r="Z96" s="388"/>
    </row>
    <row r="97" spans="1:26" s="389" customFormat="1" ht="19.5" customHeight="1" x14ac:dyDescent="0.2">
      <c r="A97" s="628">
        <v>47</v>
      </c>
      <c r="B97" s="515" t="str">
        <f>'14'!B96</f>
        <v>Klinik Alfa</v>
      </c>
      <c r="C97" s="611">
        <v>0</v>
      </c>
      <c r="D97" s="611">
        <v>0</v>
      </c>
      <c r="E97" s="611">
        <v>0</v>
      </c>
      <c r="F97" s="611">
        <v>0</v>
      </c>
      <c r="G97" s="612">
        <v>0</v>
      </c>
      <c r="H97" s="613">
        <v>0</v>
      </c>
      <c r="I97" s="613">
        <v>0</v>
      </c>
      <c r="J97" s="613">
        <v>0</v>
      </c>
      <c r="K97" s="613">
        <v>0</v>
      </c>
      <c r="L97" s="388"/>
      <c r="M97" s="388"/>
      <c r="N97" s="388"/>
      <c r="O97" s="388"/>
      <c r="P97" s="388"/>
      <c r="Q97" s="388"/>
      <c r="R97" s="388"/>
      <c r="S97" s="388"/>
      <c r="T97" s="388"/>
      <c r="U97" s="388"/>
      <c r="V97" s="388"/>
      <c r="W97" s="388"/>
      <c r="X97" s="388"/>
      <c r="Y97" s="388"/>
      <c r="Z97" s="388"/>
    </row>
    <row r="98" spans="1:26" s="389" customFormat="1" ht="19.5" customHeight="1" x14ac:dyDescent="0.2">
      <c r="A98" s="1243" t="s">
        <v>1304</v>
      </c>
      <c r="B98" s="1244"/>
      <c r="C98" s="606">
        <f>SUM(C51:C97)</f>
        <v>2</v>
      </c>
      <c r="D98" s="606">
        <f t="shared" ref="D98:K98" si="1">SUM(D51:D97)</f>
        <v>21</v>
      </c>
      <c r="E98" s="606">
        <f t="shared" si="1"/>
        <v>23</v>
      </c>
      <c r="F98" s="606">
        <f t="shared" si="1"/>
        <v>2</v>
      </c>
      <c r="G98" s="606">
        <f t="shared" si="1"/>
        <v>5</v>
      </c>
      <c r="H98" s="606">
        <f t="shared" si="1"/>
        <v>7</v>
      </c>
      <c r="I98" s="606">
        <f t="shared" si="1"/>
        <v>4</v>
      </c>
      <c r="J98" s="606">
        <f t="shared" si="1"/>
        <v>26</v>
      </c>
      <c r="K98" s="606">
        <f t="shared" si="1"/>
        <v>30</v>
      </c>
      <c r="L98" s="388"/>
      <c r="M98" s="388"/>
      <c r="N98" s="388"/>
      <c r="O98" s="388"/>
      <c r="P98" s="388"/>
      <c r="Q98" s="388"/>
      <c r="R98" s="388"/>
      <c r="S98" s="388"/>
      <c r="T98" s="388"/>
      <c r="U98" s="388"/>
      <c r="V98" s="388"/>
      <c r="W98" s="388"/>
      <c r="X98" s="388"/>
      <c r="Y98" s="388"/>
      <c r="Z98" s="388"/>
    </row>
    <row r="99" spans="1:26" s="389" customFormat="1" ht="19.5" customHeight="1" x14ac:dyDescent="0.2">
      <c r="A99" s="629">
        <v>1</v>
      </c>
      <c r="B99" s="529" t="s">
        <v>1201</v>
      </c>
      <c r="C99" s="599">
        <v>0</v>
      </c>
      <c r="D99" s="599">
        <v>1</v>
      </c>
      <c r="E99" s="599">
        <v>1</v>
      </c>
      <c r="F99" s="599">
        <v>0</v>
      </c>
      <c r="G99" s="600">
        <v>1</v>
      </c>
      <c r="H99" s="601">
        <v>1</v>
      </c>
      <c r="I99" s="601">
        <v>0</v>
      </c>
      <c r="J99" s="601">
        <v>2</v>
      </c>
      <c r="K99" s="601">
        <v>2</v>
      </c>
      <c r="L99" s="388"/>
      <c r="M99" s="388"/>
      <c r="N99" s="388"/>
      <c r="O99" s="388"/>
      <c r="P99" s="388"/>
      <c r="Q99" s="388"/>
      <c r="R99" s="388"/>
      <c r="S99" s="388"/>
      <c r="T99" s="388"/>
      <c r="U99" s="388"/>
      <c r="V99" s="388"/>
      <c r="W99" s="388"/>
      <c r="X99" s="388"/>
      <c r="Y99" s="388"/>
      <c r="Z99" s="388"/>
    </row>
    <row r="100" spans="1:26" s="389" customFormat="1" ht="19.5" customHeight="1" x14ac:dyDescent="0.2">
      <c r="A100" s="379">
        <v>2</v>
      </c>
      <c r="B100" s="532" t="s">
        <v>1202</v>
      </c>
      <c r="C100" s="605">
        <v>0</v>
      </c>
      <c r="D100" s="605">
        <v>1</v>
      </c>
      <c r="E100" s="605">
        <v>1</v>
      </c>
      <c r="F100" s="605">
        <v>1</v>
      </c>
      <c r="G100" s="606">
        <v>0</v>
      </c>
      <c r="H100" s="607">
        <v>1</v>
      </c>
      <c r="I100" s="607">
        <v>1</v>
      </c>
      <c r="J100" s="607">
        <v>1</v>
      </c>
      <c r="K100" s="607">
        <v>2</v>
      </c>
      <c r="L100" s="388"/>
      <c r="M100" s="388"/>
      <c r="N100" s="388"/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</row>
    <row r="101" spans="1:26" s="389" customFormat="1" ht="19.5" customHeight="1" x14ac:dyDescent="0.2">
      <c r="A101" s="379">
        <v>3</v>
      </c>
      <c r="B101" s="532" t="s">
        <v>1203</v>
      </c>
      <c r="C101" s="605">
        <v>1</v>
      </c>
      <c r="D101" s="605">
        <v>3</v>
      </c>
      <c r="E101" s="605">
        <v>4</v>
      </c>
      <c r="F101" s="605">
        <v>0</v>
      </c>
      <c r="G101" s="606">
        <v>1</v>
      </c>
      <c r="H101" s="607">
        <v>1</v>
      </c>
      <c r="I101" s="607">
        <v>1</v>
      </c>
      <c r="J101" s="607">
        <v>4</v>
      </c>
      <c r="K101" s="607">
        <v>5</v>
      </c>
      <c r="L101" s="388"/>
      <c r="M101" s="388"/>
      <c r="N101" s="388"/>
      <c r="O101" s="388"/>
      <c r="P101" s="388"/>
      <c r="Q101" s="388"/>
      <c r="R101" s="388"/>
      <c r="S101" s="388"/>
      <c r="T101" s="388"/>
      <c r="U101" s="388"/>
      <c r="V101" s="388"/>
      <c r="W101" s="388"/>
      <c r="X101" s="388"/>
      <c r="Y101" s="388"/>
      <c r="Z101" s="388"/>
    </row>
    <row r="102" spans="1:26" s="389" customFormat="1" ht="19.5" customHeight="1" x14ac:dyDescent="0.2">
      <c r="A102" s="379">
        <v>4</v>
      </c>
      <c r="B102" s="532" t="s">
        <v>1204</v>
      </c>
      <c r="C102" s="605">
        <v>0</v>
      </c>
      <c r="D102" s="605">
        <v>2</v>
      </c>
      <c r="E102" s="605">
        <v>2</v>
      </c>
      <c r="F102" s="605">
        <v>0</v>
      </c>
      <c r="G102" s="606">
        <v>0</v>
      </c>
      <c r="H102" s="607">
        <v>0</v>
      </c>
      <c r="I102" s="607">
        <v>0</v>
      </c>
      <c r="J102" s="607">
        <v>2</v>
      </c>
      <c r="K102" s="607">
        <v>2</v>
      </c>
      <c r="L102" s="388"/>
      <c r="M102" s="388"/>
      <c r="N102" s="388"/>
      <c r="O102" s="388"/>
      <c r="P102" s="388"/>
      <c r="Q102" s="388"/>
      <c r="R102" s="388"/>
      <c r="S102" s="388"/>
      <c r="T102" s="388"/>
      <c r="U102" s="388"/>
      <c r="V102" s="388"/>
      <c r="W102" s="388"/>
      <c r="X102" s="388"/>
      <c r="Y102" s="388"/>
      <c r="Z102" s="388"/>
    </row>
    <row r="103" spans="1:26" s="389" customFormat="1" ht="19.5" customHeight="1" x14ac:dyDescent="0.2">
      <c r="A103" s="379">
        <v>5</v>
      </c>
      <c r="B103" s="532" t="s">
        <v>1205</v>
      </c>
      <c r="C103" s="605">
        <v>0</v>
      </c>
      <c r="D103" s="605">
        <v>1</v>
      </c>
      <c r="E103" s="605">
        <v>1</v>
      </c>
      <c r="F103" s="605">
        <v>0</v>
      </c>
      <c r="G103" s="606">
        <v>0</v>
      </c>
      <c r="H103" s="607">
        <v>0</v>
      </c>
      <c r="I103" s="607">
        <v>0</v>
      </c>
      <c r="J103" s="607">
        <v>1</v>
      </c>
      <c r="K103" s="607">
        <v>1</v>
      </c>
      <c r="L103" s="388"/>
      <c r="M103" s="388"/>
      <c r="N103" s="388"/>
      <c r="O103" s="388"/>
      <c r="P103" s="388"/>
      <c r="Q103" s="388"/>
      <c r="R103" s="388"/>
      <c r="S103" s="388"/>
      <c r="T103" s="388"/>
      <c r="U103" s="388"/>
      <c r="V103" s="388"/>
      <c r="W103" s="388"/>
      <c r="X103" s="388"/>
      <c r="Y103" s="388"/>
      <c r="Z103" s="388"/>
    </row>
    <row r="104" spans="1:26" s="389" customFormat="1" ht="19.5" customHeight="1" x14ac:dyDescent="0.2">
      <c r="A104" s="379">
        <v>6</v>
      </c>
      <c r="B104" s="532" t="s">
        <v>1206</v>
      </c>
      <c r="C104" s="605">
        <v>0</v>
      </c>
      <c r="D104" s="605">
        <v>0</v>
      </c>
      <c r="E104" s="605">
        <v>0</v>
      </c>
      <c r="F104" s="605">
        <v>0</v>
      </c>
      <c r="G104" s="606">
        <v>1</v>
      </c>
      <c r="H104" s="607">
        <v>1</v>
      </c>
      <c r="I104" s="607">
        <v>0</v>
      </c>
      <c r="J104" s="607">
        <v>1</v>
      </c>
      <c r="K104" s="607">
        <v>1</v>
      </c>
      <c r="L104" s="388"/>
      <c r="M104" s="388"/>
      <c r="N104" s="388"/>
      <c r="O104" s="388"/>
      <c r="P104" s="388"/>
      <c r="Q104" s="388"/>
      <c r="R104" s="388"/>
      <c r="S104" s="388"/>
      <c r="T104" s="388"/>
      <c r="U104" s="388"/>
      <c r="V104" s="388"/>
      <c r="W104" s="388"/>
      <c r="X104" s="388"/>
      <c r="Y104" s="388"/>
      <c r="Z104" s="388"/>
    </row>
    <row r="105" spans="1:26" s="389" customFormat="1" ht="19.5" customHeight="1" x14ac:dyDescent="0.2">
      <c r="A105" s="379">
        <v>7</v>
      </c>
      <c r="B105" s="532" t="s">
        <v>1207</v>
      </c>
      <c r="C105" s="605">
        <v>0</v>
      </c>
      <c r="D105" s="605">
        <v>1</v>
      </c>
      <c r="E105" s="605">
        <v>1</v>
      </c>
      <c r="F105" s="605">
        <v>0</v>
      </c>
      <c r="G105" s="606">
        <v>2</v>
      </c>
      <c r="H105" s="607">
        <v>2</v>
      </c>
      <c r="I105" s="607">
        <v>0</v>
      </c>
      <c r="J105" s="607">
        <v>3</v>
      </c>
      <c r="K105" s="607">
        <v>3</v>
      </c>
      <c r="L105" s="388"/>
      <c r="M105" s="388"/>
      <c r="N105" s="388"/>
      <c r="O105" s="388"/>
      <c r="P105" s="388"/>
      <c r="Q105" s="388"/>
      <c r="R105" s="388"/>
      <c r="S105" s="388"/>
      <c r="T105" s="388"/>
      <c r="U105" s="388"/>
      <c r="V105" s="388"/>
      <c r="W105" s="388"/>
      <c r="X105" s="388"/>
      <c r="Y105" s="388"/>
      <c r="Z105" s="388"/>
    </row>
    <row r="106" spans="1:26" s="389" customFormat="1" ht="19.5" customHeight="1" x14ac:dyDescent="0.2">
      <c r="A106" s="379">
        <v>8</v>
      </c>
      <c r="B106" s="532" t="s">
        <v>1208</v>
      </c>
      <c r="C106" s="605">
        <v>1</v>
      </c>
      <c r="D106" s="605">
        <v>0</v>
      </c>
      <c r="E106" s="605">
        <v>1</v>
      </c>
      <c r="F106" s="605">
        <v>1</v>
      </c>
      <c r="G106" s="606">
        <v>0</v>
      </c>
      <c r="H106" s="607">
        <v>1</v>
      </c>
      <c r="I106" s="607">
        <v>2</v>
      </c>
      <c r="J106" s="607">
        <v>0</v>
      </c>
      <c r="K106" s="607">
        <v>2</v>
      </c>
      <c r="L106" s="388"/>
      <c r="M106" s="388"/>
      <c r="N106" s="388"/>
      <c r="O106" s="388"/>
      <c r="P106" s="388"/>
      <c r="Q106" s="388"/>
      <c r="R106" s="388"/>
      <c r="S106" s="388"/>
      <c r="T106" s="388"/>
      <c r="U106" s="388"/>
      <c r="V106" s="388"/>
      <c r="W106" s="388"/>
      <c r="X106" s="388"/>
      <c r="Y106" s="388"/>
      <c r="Z106" s="388"/>
    </row>
    <row r="107" spans="1:26" s="389" customFormat="1" ht="19.5" customHeight="1" x14ac:dyDescent="0.2">
      <c r="A107" s="379">
        <v>9</v>
      </c>
      <c r="B107" s="532" t="s">
        <v>1209</v>
      </c>
      <c r="C107" s="605">
        <v>0</v>
      </c>
      <c r="D107" s="605">
        <v>1</v>
      </c>
      <c r="E107" s="605">
        <v>1</v>
      </c>
      <c r="F107" s="605">
        <v>1</v>
      </c>
      <c r="G107" s="606">
        <v>0</v>
      </c>
      <c r="H107" s="607">
        <v>1</v>
      </c>
      <c r="I107" s="607">
        <v>1</v>
      </c>
      <c r="J107" s="607">
        <v>1</v>
      </c>
      <c r="K107" s="607">
        <v>2</v>
      </c>
      <c r="L107" s="388"/>
      <c r="M107" s="388"/>
      <c r="N107" s="388"/>
      <c r="O107" s="388"/>
      <c r="P107" s="388"/>
      <c r="Q107" s="388"/>
      <c r="R107" s="388"/>
      <c r="S107" s="388"/>
      <c r="T107" s="388"/>
      <c r="U107" s="388"/>
      <c r="V107" s="388"/>
      <c r="W107" s="388"/>
      <c r="X107" s="388"/>
      <c r="Y107" s="388"/>
      <c r="Z107" s="388"/>
    </row>
    <row r="108" spans="1:26" s="389" customFormat="1" ht="19.5" customHeight="1" x14ac:dyDescent="0.2">
      <c r="A108" s="379">
        <v>10</v>
      </c>
      <c r="B108" s="532" t="s">
        <v>1210</v>
      </c>
      <c r="C108" s="605">
        <v>0</v>
      </c>
      <c r="D108" s="605">
        <v>0</v>
      </c>
      <c r="E108" s="605">
        <v>0</v>
      </c>
      <c r="F108" s="605">
        <v>0</v>
      </c>
      <c r="G108" s="606">
        <v>1</v>
      </c>
      <c r="H108" s="607">
        <v>1</v>
      </c>
      <c r="I108" s="607">
        <v>0</v>
      </c>
      <c r="J108" s="607">
        <v>1</v>
      </c>
      <c r="K108" s="607">
        <v>1</v>
      </c>
      <c r="L108" s="388"/>
      <c r="M108" s="388"/>
      <c r="N108" s="388"/>
      <c r="O108" s="388"/>
      <c r="P108" s="388"/>
      <c r="Q108" s="388"/>
      <c r="R108" s="388"/>
      <c r="S108" s="388"/>
      <c r="T108" s="388"/>
      <c r="U108" s="388"/>
      <c r="V108" s="388"/>
      <c r="W108" s="388"/>
      <c r="X108" s="388"/>
      <c r="Y108" s="388"/>
      <c r="Z108" s="388"/>
    </row>
    <row r="109" spans="1:26" s="389" customFormat="1" ht="19.5" customHeight="1" x14ac:dyDescent="0.2">
      <c r="A109" s="379">
        <v>11</v>
      </c>
      <c r="B109" s="532" t="s">
        <v>1211</v>
      </c>
      <c r="C109" s="605">
        <v>0</v>
      </c>
      <c r="D109" s="605">
        <v>1</v>
      </c>
      <c r="E109" s="605">
        <v>1</v>
      </c>
      <c r="F109" s="605">
        <v>0</v>
      </c>
      <c r="G109" s="606">
        <v>1</v>
      </c>
      <c r="H109" s="607">
        <v>1</v>
      </c>
      <c r="I109" s="607">
        <v>0</v>
      </c>
      <c r="J109" s="607">
        <v>2</v>
      </c>
      <c r="K109" s="607">
        <v>2</v>
      </c>
      <c r="L109" s="388"/>
      <c r="M109" s="388"/>
      <c r="N109" s="388"/>
      <c r="O109" s="388"/>
      <c r="P109" s="388"/>
      <c r="Q109" s="388"/>
      <c r="R109" s="388"/>
      <c r="S109" s="388"/>
      <c r="T109" s="388"/>
      <c r="U109" s="388"/>
      <c r="V109" s="388"/>
      <c r="W109" s="388"/>
      <c r="X109" s="388"/>
      <c r="Y109" s="388"/>
      <c r="Z109" s="388"/>
    </row>
    <row r="110" spans="1:26" s="389" customFormat="1" ht="19.5" customHeight="1" x14ac:dyDescent="0.2">
      <c r="A110" s="379">
        <v>12</v>
      </c>
      <c r="B110" s="532" t="s">
        <v>1212</v>
      </c>
      <c r="C110" s="605">
        <v>0</v>
      </c>
      <c r="D110" s="605">
        <v>1</v>
      </c>
      <c r="E110" s="605">
        <v>1</v>
      </c>
      <c r="F110" s="605">
        <v>0</v>
      </c>
      <c r="G110" s="606">
        <v>1</v>
      </c>
      <c r="H110" s="607">
        <v>1</v>
      </c>
      <c r="I110" s="607">
        <v>0</v>
      </c>
      <c r="J110" s="607">
        <v>2</v>
      </c>
      <c r="K110" s="607">
        <v>2</v>
      </c>
      <c r="L110" s="388"/>
      <c r="M110" s="388"/>
      <c r="N110" s="388"/>
      <c r="O110" s="388"/>
      <c r="P110" s="388"/>
      <c r="Q110" s="388"/>
      <c r="R110" s="388"/>
      <c r="S110" s="388"/>
      <c r="T110" s="388"/>
      <c r="U110" s="388"/>
      <c r="V110" s="388"/>
      <c r="W110" s="388"/>
      <c r="X110" s="388"/>
      <c r="Y110" s="388"/>
      <c r="Z110" s="388"/>
    </row>
    <row r="111" spans="1:26" s="389" customFormat="1" ht="19.5" customHeight="1" x14ac:dyDescent="0.2">
      <c r="A111" s="379">
        <v>13</v>
      </c>
      <c r="B111" s="532" t="s">
        <v>1213</v>
      </c>
      <c r="C111" s="605">
        <v>0</v>
      </c>
      <c r="D111" s="605">
        <v>0</v>
      </c>
      <c r="E111" s="605">
        <v>0</v>
      </c>
      <c r="F111" s="605">
        <v>0</v>
      </c>
      <c r="G111" s="606">
        <v>1</v>
      </c>
      <c r="H111" s="607">
        <v>1</v>
      </c>
      <c r="I111" s="607">
        <v>0</v>
      </c>
      <c r="J111" s="607">
        <v>1</v>
      </c>
      <c r="K111" s="607">
        <v>1</v>
      </c>
      <c r="L111" s="388"/>
      <c r="M111" s="388"/>
      <c r="N111" s="388"/>
      <c r="O111" s="388"/>
      <c r="P111" s="388"/>
      <c r="Q111" s="388"/>
      <c r="R111" s="388"/>
      <c r="S111" s="388"/>
      <c r="T111" s="388"/>
      <c r="U111" s="388"/>
      <c r="V111" s="388"/>
      <c r="W111" s="388"/>
      <c r="X111" s="388"/>
      <c r="Y111" s="388"/>
      <c r="Z111" s="388"/>
    </row>
    <row r="112" spans="1:26" s="389" customFormat="1" ht="19.5" customHeight="1" x14ac:dyDescent="0.2">
      <c r="A112" s="379">
        <v>14</v>
      </c>
      <c r="B112" s="532" t="s">
        <v>1222</v>
      </c>
      <c r="C112" s="605">
        <v>0</v>
      </c>
      <c r="D112" s="605">
        <v>0</v>
      </c>
      <c r="E112" s="605">
        <v>0</v>
      </c>
      <c r="F112" s="605">
        <v>1</v>
      </c>
      <c r="G112" s="606">
        <v>0</v>
      </c>
      <c r="H112" s="607">
        <v>1</v>
      </c>
      <c r="I112" s="607">
        <v>1</v>
      </c>
      <c r="J112" s="607">
        <v>0</v>
      </c>
      <c r="K112" s="607">
        <v>1</v>
      </c>
      <c r="L112" s="388"/>
      <c r="M112" s="388"/>
      <c r="N112" s="388"/>
      <c r="O112" s="388"/>
      <c r="P112" s="388"/>
      <c r="Q112" s="388"/>
      <c r="R112" s="388"/>
      <c r="S112" s="388"/>
      <c r="T112" s="388"/>
      <c r="U112" s="388"/>
      <c r="V112" s="388"/>
      <c r="W112" s="388"/>
      <c r="X112" s="388"/>
      <c r="Y112" s="388"/>
      <c r="Z112" s="388"/>
    </row>
    <row r="113" spans="1:26" s="389" customFormat="1" ht="19.5" customHeight="1" x14ac:dyDescent="0.2">
      <c r="A113" s="379">
        <v>15</v>
      </c>
      <c r="B113" s="532" t="str">
        <f>'14'!B112</f>
        <v>Apotek Viva Generik Dlanggu</v>
      </c>
      <c r="C113" s="605">
        <v>0</v>
      </c>
      <c r="D113" s="605">
        <v>0</v>
      </c>
      <c r="E113" s="605">
        <v>0</v>
      </c>
      <c r="F113" s="605">
        <v>0</v>
      </c>
      <c r="G113" s="606">
        <v>2</v>
      </c>
      <c r="H113" s="607">
        <v>2</v>
      </c>
      <c r="I113" s="607">
        <v>0</v>
      </c>
      <c r="J113" s="607">
        <v>2</v>
      </c>
      <c r="K113" s="607">
        <v>2</v>
      </c>
      <c r="L113" s="388"/>
      <c r="M113" s="388"/>
      <c r="N113" s="388"/>
      <c r="O113" s="388"/>
      <c r="P113" s="388"/>
      <c r="Q113" s="388"/>
      <c r="R113" s="388"/>
      <c r="S113" s="388"/>
      <c r="T113" s="388"/>
      <c r="U113" s="388"/>
      <c r="V113" s="388"/>
      <c r="W113" s="388"/>
      <c r="X113" s="388"/>
      <c r="Y113" s="388"/>
      <c r="Z113" s="388"/>
    </row>
    <row r="114" spans="1:26" s="389" customFormat="1" ht="19.5" customHeight="1" x14ac:dyDescent="0.2">
      <c r="A114" s="379">
        <v>16</v>
      </c>
      <c r="B114" s="532" t="s">
        <v>1214</v>
      </c>
      <c r="C114" s="605">
        <v>0</v>
      </c>
      <c r="D114" s="605">
        <v>0</v>
      </c>
      <c r="E114" s="605">
        <v>0</v>
      </c>
      <c r="F114" s="605">
        <v>1</v>
      </c>
      <c r="G114" s="606">
        <v>0</v>
      </c>
      <c r="H114" s="607">
        <v>1</v>
      </c>
      <c r="I114" s="607">
        <v>1</v>
      </c>
      <c r="J114" s="607">
        <v>0</v>
      </c>
      <c r="K114" s="607">
        <v>1</v>
      </c>
      <c r="L114" s="388"/>
      <c r="M114" s="388"/>
      <c r="N114" s="388"/>
      <c r="O114" s="388"/>
      <c r="P114" s="388"/>
      <c r="Q114" s="388"/>
      <c r="R114" s="388"/>
      <c r="S114" s="388"/>
      <c r="T114" s="388"/>
      <c r="U114" s="388"/>
      <c r="V114" s="388"/>
      <c r="W114" s="388"/>
      <c r="X114" s="388"/>
      <c r="Y114" s="388"/>
      <c r="Z114" s="388"/>
    </row>
    <row r="115" spans="1:26" s="389" customFormat="1" ht="19.5" customHeight="1" x14ac:dyDescent="0.2">
      <c r="A115" s="379">
        <v>17</v>
      </c>
      <c r="B115" s="532" t="s">
        <v>1215</v>
      </c>
      <c r="C115" s="605">
        <v>0</v>
      </c>
      <c r="D115" s="605">
        <v>2</v>
      </c>
      <c r="E115" s="605">
        <v>2</v>
      </c>
      <c r="F115" s="605">
        <v>0</v>
      </c>
      <c r="G115" s="606">
        <v>0</v>
      </c>
      <c r="H115" s="607">
        <v>0</v>
      </c>
      <c r="I115" s="607">
        <v>0</v>
      </c>
      <c r="J115" s="607">
        <v>2</v>
      </c>
      <c r="K115" s="607">
        <v>2</v>
      </c>
      <c r="L115" s="388"/>
      <c r="M115" s="388"/>
      <c r="N115" s="388"/>
      <c r="O115" s="388"/>
      <c r="P115" s="388"/>
      <c r="Q115" s="388"/>
      <c r="R115" s="388"/>
      <c r="S115" s="388"/>
      <c r="T115" s="388"/>
      <c r="U115" s="388"/>
      <c r="V115" s="388"/>
      <c r="W115" s="388"/>
      <c r="X115" s="388"/>
      <c r="Y115" s="388"/>
      <c r="Z115" s="388"/>
    </row>
    <row r="116" spans="1:26" s="389" customFormat="1" ht="19.5" customHeight="1" x14ac:dyDescent="0.2">
      <c r="A116" s="379">
        <v>18</v>
      </c>
      <c r="B116" s="532" t="s">
        <v>1216</v>
      </c>
      <c r="C116" s="605">
        <v>0</v>
      </c>
      <c r="D116" s="605">
        <v>1</v>
      </c>
      <c r="E116" s="605">
        <v>1</v>
      </c>
      <c r="F116" s="605">
        <v>0</v>
      </c>
      <c r="G116" s="606">
        <v>1</v>
      </c>
      <c r="H116" s="607">
        <v>1</v>
      </c>
      <c r="I116" s="607">
        <v>0</v>
      </c>
      <c r="J116" s="607">
        <v>2</v>
      </c>
      <c r="K116" s="607">
        <v>2</v>
      </c>
      <c r="L116" s="388"/>
      <c r="M116" s="388"/>
      <c r="N116" s="388"/>
      <c r="O116" s="388"/>
      <c r="P116" s="388"/>
      <c r="Q116" s="388"/>
      <c r="R116" s="388"/>
      <c r="S116" s="388"/>
      <c r="T116" s="388"/>
      <c r="U116" s="388"/>
      <c r="V116" s="388"/>
      <c r="W116" s="388"/>
      <c r="X116" s="388"/>
      <c r="Y116" s="388"/>
      <c r="Z116" s="388"/>
    </row>
    <row r="117" spans="1:26" s="389" customFormat="1" ht="19.5" customHeight="1" x14ac:dyDescent="0.2">
      <c r="A117" s="379">
        <v>19</v>
      </c>
      <c r="B117" s="532" t="s">
        <v>1217</v>
      </c>
      <c r="C117" s="605">
        <v>0</v>
      </c>
      <c r="D117" s="605">
        <v>2</v>
      </c>
      <c r="E117" s="605">
        <v>2</v>
      </c>
      <c r="F117" s="605">
        <v>0</v>
      </c>
      <c r="G117" s="606">
        <v>1</v>
      </c>
      <c r="H117" s="607">
        <v>1</v>
      </c>
      <c r="I117" s="607">
        <v>0</v>
      </c>
      <c r="J117" s="607">
        <v>3</v>
      </c>
      <c r="K117" s="607">
        <v>3</v>
      </c>
      <c r="L117" s="388"/>
      <c r="M117" s="388"/>
      <c r="N117" s="388"/>
      <c r="O117" s="388"/>
      <c r="P117" s="388"/>
      <c r="Q117" s="388"/>
      <c r="R117" s="388"/>
      <c r="S117" s="388"/>
      <c r="T117" s="388"/>
      <c r="U117" s="388"/>
      <c r="V117" s="388"/>
      <c r="W117" s="388"/>
      <c r="X117" s="388"/>
      <c r="Y117" s="388"/>
      <c r="Z117" s="388"/>
    </row>
    <row r="118" spans="1:26" s="389" customFormat="1" ht="19.5" customHeight="1" x14ac:dyDescent="0.2">
      <c r="A118" s="379">
        <v>20</v>
      </c>
      <c r="B118" s="532" t="s">
        <v>1218</v>
      </c>
      <c r="C118" s="605">
        <v>0</v>
      </c>
      <c r="D118" s="605">
        <v>0</v>
      </c>
      <c r="E118" s="605">
        <v>0</v>
      </c>
      <c r="F118" s="605">
        <v>1</v>
      </c>
      <c r="G118" s="606">
        <v>0</v>
      </c>
      <c r="H118" s="607">
        <v>1</v>
      </c>
      <c r="I118" s="607">
        <v>1</v>
      </c>
      <c r="J118" s="607">
        <v>0</v>
      </c>
      <c r="K118" s="607">
        <v>1</v>
      </c>
      <c r="L118" s="388"/>
      <c r="M118" s="388"/>
      <c r="N118" s="388"/>
      <c r="O118" s="388"/>
      <c r="P118" s="388"/>
      <c r="Q118" s="388"/>
      <c r="R118" s="388"/>
      <c r="S118" s="388"/>
      <c r="T118" s="388"/>
      <c r="U118" s="388"/>
      <c r="V118" s="388"/>
      <c r="W118" s="388"/>
      <c r="X118" s="388"/>
      <c r="Y118" s="388"/>
      <c r="Z118" s="388"/>
    </row>
    <row r="119" spans="1:26" s="389" customFormat="1" ht="19.5" customHeight="1" x14ac:dyDescent="0.2">
      <c r="A119" s="379">
        <v>21</v>
      </c>
      <c r="B119" s="532" t="s">
        <v>1219</v>
      </c>
      <c r="C119" s="605">
        <v>0</v>
      </c>
      <c r="D119" s="605">
        <v>0</v>
      </c>
      <c r="E119" s="605">
        <v>0</v>
      </c>
      <c r="F119" s="605">
        <v>1</v>
      </c>
      <c r="G119" s="606">
        <v>0</v>
      </c>
      <c r="H119" s="607">
        <v>1</v>
      </c>
      <c r="I119" s="607">
        <v>1</v>
      </c>
      <c r="J119" s="607">
        <v>0</v>
      </c>
      <c r="K119" s="607">
        <v>1</v>
      </c>
      <c r="L119" s="388"/>
      <c r="M119" s="388"/>
      <c r="N119" s="388"/>
      <c r="O119" s="388"/>
      <c r="P119" s="388"/>
      <c r="Q119" s="388"/>
      <c r="R119" s="388"/>
      <c r="S119" s="388"/>
      <c r="T119" s="388"/>
      <c r="U119" s="388"/>
      <c r="V119" s="388"/>
      <c r="W119" s="388"/>
      <c r="X119" s="388"/>
      <c r="Y119" s="388"/>
      <c r="Z119" s="388"/>
    </row>
    <row r="120" spans="1:26" s="389" customFormat="1" ht="19.5" customHeight="1" x14ac:dyDescent="0.2">
      <c r="A120" s="628">
        <v>22</v>
      </c>
      <c r="B120" s="535" t="s">
        <v>1220</v>
      </c>
      <c r="C120" s="611">
        <v>0</v>
      </c>
      <c r="D120" s="611">
        <v>0</v>
      </c>
      <c r="E120" s="611">
        <v>0</v>
      </c>
      <c r="F120" s="611">
        <v>1</v>
      </c>
      <c r="G120" s="612">
        <v>0</v>
      </c>
      <c r="H120" s="613">
        <v>1</v>
      </c>
      <c r="I120" s="613">
        <v>1</v>
      </c>
      <c r="J120" s="613">
        <v>0</v>
      </c>
      <c r="K120" s="613">
        <v>1</v>
      </c>
      <c r="L120" s="388"/>
      <c r="M120" s="388"/>
      <c r="N120" s="388"/>
      <c r="O120" s="388"/>
      <c r="P120" s="388"/>
      <c r="Q120" s="388"/>
      <c r="R120" s="388"/>
      <c r="S120" s="388"/>
      <c r="T120" s="388"/>
      <c r="U120" s="388"/>
      <c r="V120" s="388"/>
      <c r="W120" s="388"/>
      <c r="X120" s="388"/>
      <c r="Y120" s="388"/>
      <c r="Z120" s="388"/>
    </row>
    <row r="121" spans="1:26" s="389" customFormat="1" ht="19.5" customHeight="1" x14ac:dyDescent="0.2">
      <c r="A121" s="1245" t="s">
        <v>1273</v>
      </c>
      <c r="B121" s="1245"/>
      <c r="C121" s="612">
        <f>SUM(C99:C120)</f>
        <v>2</v>
      </c>
      <c r="D121" s="612">
        <f t="shared" ref="D121:K121" si="2">SUM(D99:D120)</f>
        <v>17</v>
      </c>
      <c r="E121" s="612">
        <f t="shared" si="2"/>
        <v>19</v>
      </c>
      <c r="F121" s="612">
        <f t="shared" si="2"/>
        <v>8</v>
      </c>
      <c r="G121" s="612">
        <f t="shared" si="2"/>
        <v>13</v>
      </c>
      <c r="H121" s="612">
        <f t="shared" si="2"/>
        <v>21</v>
      </c>
      <c r="I121" s="612">
        <f t="shared" si="2"/>
        <v>10</v>
      </c>
      <c r="J121" s="612">
        <f t="shared" si="2"/>
        <v>30</v>
      </c>
      <c r="K121" s="612">
        <f t="shared" si="2"/>
        <v>40</v>
      </c>
      <c r="L121" s="388"/>
      <c r="M121" s="388"/>
      <c r="N121" s="388"/>
      <c r="O121" s="388"/>
      <c r="P121" s="388"/>
      <c r="Q121" s="388"/>
      <c r="R121" s="388"/>
      <c r="S121" s="388"/>
      <c r="T121" s="388"/>
      <c r="U121" s="388"/>
      <c r="V121" s="388"/>
      <c r="W121" s="388"/>
      <c r="X121" s="388"/>
      <c r="Y121" s="388"/>
      <c r="Z121" s="388"/>
    </row>
    <row r="122" spans="1:26" s="389" customFormat="1" ht="19.5" customHeight="1" x14ac:dyDescent="0.2">
      <c r="A122" s="514" t="s">
        <v>317</v>
      </c>
      <c r="B122" s="514"/>
      <c r="C122" s="516">
        <v>0</v>
      </c>
      <c r="D122" s="516">
        <v>0</v>
      </c>
      <c r="E122" s="516">
        <v>0</v>
      </c>
      <c r="F122" s="516">
        <v>0</v>
      </c>
      <c r="G122" s="516">
        <v>0</v>
      </c>
      <c r="H122" s="516">
        <v>0</v>
      </c>
      <c r="I122" s="516">
        <v>0</v>
      </c>
      <c r="J122" s="516">
        <v>0</v>
      </c>
      <c r="K122" s="516">
        <v>0</v>
      </c>
      <c r="L122" s="388"/>
      <c r="M122" s="388"/>
      <c r="N122" s="388"/>
      <c r="O122" s="388"/>
      <c r="P122" s="388"/>
      <c r="Q122" s="388"/>
      <c r="R122" s="388"/>
      <c r="S122" s="388"/>
      <c r="T122" s="388"/>
      <c r="U122" s="388"/>
      <c r="V122" s="388"/>
      <c r="W122" s="388"/>
      <c r="X122" s="388"/>
      <c r="Y122" s="388"/>
      <c r="Z122" s="388"/>
    </row>
    <row r="123" spans="1:26" s="389" customFormat="1" ht="19.5" customHeight="1" x14ac:dyDescent="0.2">
      <c r="A123" s="514" t="s">
        <v>318</v>
      </c>
      <c r="B123" s="514"/>
      <c r="C123" s="516">
        <f>SUM(C124:C125)</f>
        <v>0</v>
      </c>
      <c r="D123" s="516">
        <f t="shared" ref="D123:K123" si="3">SUM(D124:D125)</f>
        <v>0</v>
      </c>
      <c r="E123" s="516">
        <f t="shared" si="3"/>
        <v>0</v>
      </c>
      <c r="F123" s="516">
        <f t="shared" si="3"/>
        <v>0</v>
      </c>
      <c r="G123" s="516">
        <f t="shared" si="3"/>
        <v>0</v>
      </c>
      <c r="H123" s="516">
        <f t="shared" si="3"/>
        <v>0</v>
      </c>
      <c r="I123" s="516">
        <f t="shared" si="3"/>
        <v>0</v>
      </c>
      <c r="J123" s="516">
        <f t="shared" si="3"/>
        <v>0</v>
      </c>
      <c r="K123" s="516">
        <f t="shared" si="3"/>
        <v>0</v>
      </c>
      <c r="L123" s="388"/>
      <c r="M123" s="388"/>
      <c r="N123" s="388"/>
      <c r="O123" s="388"/>
      <c r="P123" s="388"/>
      <c r="Q123" s="388"/>
      <c r="R123" s="388"/>
      <c r="S123" s="388"/>
      <c r="T123" s="388"/>
      <c r="U123" s="388"/>
      <c r="V123" s="388"/>
      <c r="W123" s="388"/>
      <c r="X123" s="388"/>
      <c r="Y123" s="388"/>
      <c r="Z123" s="388"/>
    </row>
    <row r="124" spans="1:26" s="389" customFormat="1" ht="19.5" customHeight="1" x14ac:dyDescent="0.2">
      <c r="A124" s="630">
        <v>1</v>
      </c>
      <c r="B124" s="1106" t="s">
        <v>1223</v>
      </c>
      <c r="C124" s="516">
        <v>0</v>
      </c>
      <c r="D124" s="516">
        <v>0</v>
      </c>
      <c r="E124" s="516">
        <v>0</v>
      </c>
      <c r="F124" s="516">
        <v>0</v>
      </c>
      <c r="G124" s="516">
        <v>0</v>
      </c>
      <c r="H124" s="516">
        <v>0</v>
      </c>
      <c r="I124" s="516">
        <v>0</v>
      </c>
      <c r="J124" s="516">
        <v>0</v>
      </c>
      <c r="K124" s="516">
        <v>0</v>
      </c>
      <c r="L124" s="388"/>
      <c r="M124" s="388"/>
      <c r="N124" s="388"/>
      <c r="O124" s="388"/>
      <c r="P124" s="388"/>
      <c r="Q124" s="388"/>
      <c r="R124" s="388"/>
      <c r="S124" s="388"/>
      <c r="T124" s="388"/>
      <c r="U124" s="388"/>
      <c r="V124" s="388"/>
      <c r="W124" s="388"/>
      <c r="X124" s="388"/>
      <c r="Y124" s="388"/>
      <c r="Z124" s="388"/>
    </row>
    <row r="125" spans="1:26" s="389" customFormat="1" ht="19.5" customHeight="1" x14ac:dyDescent="0.2">
      <c r="A125" s="630">
        <v>2</v>
      </c>
      <c r="B125" s="1106" t="s">
        <v>1224</v>
      </c>
      <c r="C125" s="516">
        <v>0</v>
      </c>
      <c r="D125" s="516">
        <v>0</v>
      </c>
      <c r="E125" s="516">
        <v>0</v>
      </c>
      <c r="F125" s="516">
        <v>0</v>
      </c>
      <c r="G125" s="516">
        <v>0</v>
      </c>
      <c r="H125" s="516">
        <v>0</v>
      </c>
      <c r="I125" s="516">
        <v>0</v>
      </c>
      <c r="J125" s="516">
        <v>0</v>
      </c>
      <c r="K125" s="516">
        <v>0</v>
      </c>
      <c r="L125" s="388"/>
      <c r="M125" s="388"/>
      <c r="N125" s="388"/>
      <c r="O125" s="388"/>
      <c r="P125" s="388"/>
      <c r="Q125" s="388"/>
      <c r="R125" s="388"/>
      <c r="S125" s="388"/>
      <c r="T125" s="388"/>
      <c r="U125" s="388"/>
      <c r="V125" s="388"/>
      <c r="W125" s="388"/>
      <c r="X125" s="388"/>
      <c r="Y125" s="388"/>
      <c r="Z125" s="388"/>
    </row>
    <row r="126" spans="1:26" s="389" customFormat="1" ht="19.5" customHeight="1" x14ac:dyDescent="0.2">
      <c r="A126" s="514" t="s">
        <v>157</v>
      </c>
      <c r="B126" s="514"/>
      <c r="C126" s="516">
        <f>C123+C122+C121+C98+C50+C38</f>
        <v>21</v>
      </c>
      <c r="D126" s="516">
        <f t="shared" ref="D126:K126" si="4">D123+D122+D121+D98+D50+D38</f>
        <v>168</v>
      </c>
      <c r="E126" s="516">
        <f t="shared" si="4"/>
        <v>189</v>
      </c>
      <c r="F126" s="516">
        <f t="shared" si="4"/>
        <v>17</v>
      </c>
      <c r="G126" s="516">
        <f t="shared" si="4"/>
        <v>60</v>
      </c>
      <c r="H126" s="516">
        <f t="shared" si="4"/>
        <v>77</v>
      </c>
      <c r="I126" s="516">
        <f t="shared" si="4"/>
        <v>38</v>
      </c>
      <c r="J126" s="516">
        <f t="shared" si="4"/>
        <v>228</v>
      </c>
      <c r="K126" s="516">
        <f t="shared" si="4"/>
        <v>266</v>
      </c>
      <c r="L126" s="388"/>
      <c r="M126" s="388"/>
      <c r="N126" s="388"/>
      <c r="O126" s="388"/>
      <c r="P126" s="388"/>
      <c r="Q126" s="388"/>
      <c r="R126" s="388"/>
      <c r="S126" s="388"/>
      <c r="T126" s="388"/>
      <c r="U126" s="388"/>
      <c r="V126" s="388"/>
      <c r="W126" s="388"/>
      <c r="X126" s="388"/>
      <c r="Y126" s="388"/>
      <c r="Z126" s="388"/>
    </row>
    <row r="127" spans="1:26" ht="20.25" customHeight="1" x14ac:dyDescent="0.2">
      <c r="A127" s="251" t="s">
        <v>1004</v>
      </c>
      <c r="B127" s="251"/>
      <c r="C127" s="812"/>
      <c r="D127" s="813"/>
      <c r="E127" s="765">
        <f>E54/'[2]2'!$E$28*100000</f>
        <v>0</v>
      </c>
      <c r="F127" s="812"/>
      <c r="G127" s="813"/>
      <c r="H127" s="765">
        <f>H54/'[2]2'!$E$28*100000</f>
        <v>8.9113454794972222E-2</v>
      </c>
      <c r="I127" s="812"/>
      <c r="J127" s="813"/>
      <c r="K127" s="765">
        <f>K54/'[2]2'!$E$28*100000</f>
        <v>8.9113454794972222E-2</v>
      </c>
    </row>
    <row r="129" spans="1:14" x14ac:dyDescent="0.2">
      <c r="A129" s="689" t="s">
        <v>1333</v>
      </c>
      <c r="B129" s="689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</row>
    <row r="130" spans="1:14" x14ac:dyDescent="0.2">
      <c r="A130" s="689" t="s">
        <v>535</v>
      </c>
      <c r="B130" s="689"/>
    </row>
    <row r="131" spans="1:14" x14ac:dyDescent="0.2">
      <c r="A131" s="689" t="s">
        <v>1006</v>
      </c>
      <c r="B131" s="689"/>
    </row>
  </sheetData>
  <mergeCells count="9">
    <mergeCell ref="A98:B98"/>
    <mergeCell ref="A121:B121"/>
    <mergeCell ref="A3:K3"/>
    <mergeCell ref="A7:A9"/>
    <mergeCell ref="B7:B9"/>
    <mergeCell ref="I8:K8"/>
    <mergeCell ref="C7:K7"/>
    <mergeCell ref="A50:B50"/>
    <mergeCell ref="A38:B38"/>
  </mergeCells>
  <phoneticPr fontId="0" type="noConversion"/>
  <printOptions horizontalCentered="1"/>
  <pageMargins left="0.25" right="0.511811023622047" top="0.64" bottom="0.25" header="0" footer="0"/>
  <pageSetup paperSize="130" scale="55" orientation="landscape" r:id="rId1"/>
  <headerFooter alignWithMargins="0"/>
  <rowBreaks count="2" manualBreakCount="2">
    <brk id="38" max="16383" man="1"/>
    <brk id="82" max="11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F130"/>
  <sheetViews>
    <sheetView view="pageBreakPreview" zoomScale="60" zoomScaleNormal="92" workbookViewId="0">
      <selection activeCell="F42" sqref="F42"/>
    </sheetView>
  </sheetViews>
  <sheetFormatPr defaultColWidth="11.42578125" defaultRowHeight="15" x14ac:dyDescent="0.2"/>
  <cols>
    <col min="1" max="1" width="5.7109375" style="4" customWidth="1"/>
    <col min="2" max="2" width="50.28515625" style="4" customWidth="1"/>
    <col min="3" max="14" width="11.7109375" style="4" customWidth="1"/>
    <col min="15" max="29" width="7.7109375" style="4" customWidth="1"/>
    <col min="30" max="30" width="9.7109375" style="4" customWidth="1"/>
    <col min="31" max="16384" width="11.42578125" style="4"/>
  </cols>
  <sheetData>
    <row r="1" spans="1:32" x14ac:dyDescent="0.2">
      <c r="A1" s="3" t="s">
        <v>198</v>
      </c>
    </row>
    <row r="3" spans="1:32" s="203" customFormat="1" ht="16.5" x14ac:dyDescent="0.2">
      <c r="A3" s="207" t="s">
        <v>394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</row>
    <row r="4" spans="1:32" s="203" customFormat="1" ht="16.5" x14ac:dyDescent="0.2">
      <c r="F4" s="210" t="str">
        <f>'1'!E5</f>
        <v>KABUPATEN</v>
      </c>
      <c r="G4" s="206" t="str">
        <f>'1'!F5</f>
        <v>MOJOKERTO</v>
      </c>
      <c r="H4" s="207"/>
      <c r="I4" s="207"/>
      <c r="J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</row>
    <row r="5" spans="1:32" s="203" customFormat="1" ht="16.5" x14ac:dyDescent="0.2">
      <c r="F5" s="210" t="str">
        <f>'1'!E6</f>
        <v xml:space="preserve">TAHUN </v>
      </c>
      <c r="G5" s="206">
        <f>'1'!F6</f>
        <v>2021</v>
      </c>
      <c r="H5" s="207"/>
      <c r="I5" s="207"/>
      <c r="J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</row>
    <row r="6" spans="1:32" x14ac:dyDescent="0.2">
      <c r="A6" s="406"/>
      <c r="B6" s="406"/>
      <c r="C6" s="406"/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32" ht="18" customHeight="1" x14ac:dyDescent="0.2">
      <c r="A7" s="1170" t="s">
        <v>153</v>
      </c>
      <c r="B7" s="1170" t="s">
        <v>174</v>
      </c>
      <c r="C7" s="1249" t="s">
        <v>395</v>
      </c>
      <c r="D7" s="1250"/>
      <c r="E7" s="1250"/>
      <c r="F7" s="1250"/>
      <c r="G7" s="1250"/>
      <c r="H7" s="1250"/>
      <c r="I7" s="1250"/>
      <c r="J7" s="1250"/>
      <c r="K7" s="1251"/>
      <c r="L7" s="1249" t="s">
        <v>313</v>
      </c>
      <c r="M7" s="1250"/>
      <c r="N7" s="1251"/>
    </row>
    <row r="8" spans="1:32" ht="47.25" customHeight="1" x14ac:dyDescent="0.2">
      <c r="A8" s="1171"/>
      <c r="B8" s="1171"/>
      <c r="C8" s="1224" t="s">
        <v>314</v>
      </c>
      <c r="D8" s="1224"/>
      <c r="E8" s="1224"/>
      <c r="F8" s="1224" t="s">
        <v>315</v>
      </c>
      <c r="G8" s="1224"/>
      <c r="H8" s="1224"/>
      <c r="I8" s="1224" t="s">
        <v>534</v>
      </c>
      <c r="J8" s="1224"/>
      <c r="K8" s="1224"/>
      <c r="L8" s="1252"/>
      <c r="M8" s="1253"/>
      <c r="N8" s="1254"/>
    </row>
    <row r="9" spans="1:32" ht="18" customHeight="1" x14ac:dyDescent="0.2">
      <c r="A9" s="1172"/>
      <c r="B9" s="1172"/>
      <c r="C9" s="34" t="s">
        <v>27</v>
      </c>
      <c r="D9" s="34" t="s">
        <v>28</v>
      </c>
      <c r="E9" s="34" t="s">
        <v>29</v>
      </c>
      <c r="F9" s="34" t="s">
        <v>27</v>
      </c>
      <c r="G9" s="34" t="s">
        <v>28</v>
      </c>
      <c r="H9" s="34" t="s">
        <v>29</v>
      </c>
      <c r="I9" s="34" t="s">
        <v>27</v>
      </c>
      <c r="J9" s="34" t="s">
        <v>28</v>
      </c>
      <c r="K9" s="34" t="s">
        <v>29</v>
      </c>
      <c r="L9" s="34" t="s">
        <v>27</v>
      </c>
      <c r="M9" s="34" t="s">
        <v>28</v>
      </c>
      <c r="N9" s="34" t="s">
        <v>29</v>
      </c>
    </row>
    <row r="10" spans="1:32" x14ac:dyDescent="0.2">
      <c r="A10" s="129">
        <v>1</v>
      </c>
      <c r="B10" s="129">
        <v>2</v>
      </c>
      <c r="C10" s="129">
        <v>3</v>
      </c>
      <c r="D10" s="129">
        <v>4</v>
      </c>
      <c r="E10" s="129">
        <v>5</v>
      </c>
      <c r="F10" s="129">
        <v>6</v>
      </c>
      <c r="G10" s="129">
        <v>7</v>
      </c>
      <c r="H10" s="129">
        <v>8</v>
      </c>
      <c r="I10" s="129">
        <v>9</v>
      </c>
      <c r="J10" s="129">
        <v>10</v>
      </c>
      <c r="K10" s="129">
        <v>11</v>
      </c>
      <c r="L10" s="226">
        <v>12</v>
      </c>
      <c r="M10" s="226">
        <v>13</v>
      </c>
      <c r="N10" s="129">
        <v>14</v>
      </c>
      <c r="O10" s="1"/>
      <c r="P10" s="1"/>
    </row>
    <row r="11" spans="1:32" s="389" customFormat="1" ht="15" customHeight="1" x14ac:dyDescent="0.2">
      <c r="A11" s="810">
        <v>1</v>
      </c>
      <c r="B11" s="512" t="s">
        <v>1274</v>
      </c>
      <c r="C11" s="558">
        <v>0</v>
      </c>
      <c r="D11" s="558">
        <v>1</v>
      </c>
      <c r="E11" s="558">
        <v>1</v>
      </c>
      <c r="F11" s="558">
        <v>0</v>
      </c>
      <c r="G11" s="558">
        <v>0</v>
      </c>
      <c r="H11" s="558">
        <v>0</v>
      </c>
      <c r="I11" s="558">
        <v>1</v>
      </c>
      <c r="J11" s="558">
        <v>4</v>
      </c>
      <c r="K11" s="631">
        <v>5</v>
      </c>
      <c r="L11" s="631">
        <v>1</v>
      </c>
      <c r="M11" s="558">
        <v>5</v>
      </c>
      <c r="N11" s="783">
        <v>6</v>
      </c>
      <c r="O11" s="388"/>
      <c r="P11" s="388"/>
      <c r="Q11" s="388"/>
      <c r="R11" s="388"/>
      <c r="S11" s="388"/>
      <c r="T11" s="388"/>
      <c r="U11" s="388"/>
      <c r="V11" s="388"/>
      <c r="W11" s="388"/>
      <c r="X11" s="388"/>
      <c r="Y11" s="388"/>
      <c r="Z11" s="388"/>
      <c r="AA11" s="388"/>
      <c r="AB11" s="388"/>
      <c r="AC11" s="388"/>
      <c r="AD11" s="388"/>
      <c r="AE11" s="388"/>
      <c r="AF11" s="388"/>
    </row>
    <row r="12" spans="1:32" s="389" customFormat="1" ht="15" customHeight="1" x14ac:dyDescent="0.2">
      <c r="A12" s="531">
        <v>2</v>
      </c>
      <c r="B12" s="512" t="s">
        <v>1275</v>
      </c>
      <c r="C12" s="513">
        <v>0</v>
      </c>
      <c r="D12" s="513">
        <v>0</v>
      </c>
      <c r="E12" s="513">
        <v>0</v>
      </c>
      <c r="F12" s="513">
        <v>0</v>
      </c>
      <c r="G12" s="513">
        <v>0</v>
      </c>
      <c r="H12" s="513">
        <v>0</v>
      </c>
      <c r="I12" s="513">
        <v>6</v>
      </c>
      <c r="J12" s="513">
        <v>4</v>
      </c>
      <c r="K12" s="519">
        <v>10</v>
      </c>
      <c r="L12" s="519">
        <v>6</v>
      </c>
      <c r="M12" s="513">
        <v>4</v>
      </c>
      <c r="N12" s="607">
        <v>10</v>
      </c>
      <c r="O12" s="388"/>
      <c r="P12" s="388"/>
      <c r="Q12" s="388"/>
      <c r="R12" s="388"/>
      <c r="S12" s="388"/>
      <c r="T12" s="388"/>
      <c r="U12" s="388"/>
      <c r="V12" s="388"/>
      <c r="W12" s="388"/>
      <c r="X12" s="388"/>
      <c r="Y12" s="388"/>
      <c r="Z12" s="388"/>
      <c r="AA12" s="388"/>
      <c r="AB12" s="388"/>
      <c r="AC12" s="388"/>
      <c r="AD12" s="388"/>
      <c r="AE12" s="388"/>
      <c r="AF12" s="388"/>
    </row>
    <row r="13" spans="1:32" s="389" customFormat="1" ht="15" customHeight="1" x14ac:dyDescent="0.2">
      <c r="A13" s="531">
        <v>3</v>
      </c>
      <c r="B13" s="512" t="s">
        <v>1276</v>
      </c>
      <c r="C13" s="513">
        <v>0</v>
      </c>
      <c r="D13" s="513">
        <v>0</v>
      </c>
      <c r="E13" s="513">
        <v>0</v>
      </c>
      <c r="F13" s="513">
        <v>0</v>
      </c>
      <c r="G13" s="513">
        <v>0</v>
      </c>
      <c r="H13" s="513">
        <v>0</v>
      </c>
      <c r="I13" s="513">
        <v>5</v>
      </c>
      <c r="J13" s="513">
        <v>2</v>
      </c>
      <c r="K13" s="519">
        <v>7</v>
      </c>
      <c r="L13" s="519">
        <v>5</v>
      </c>
      <c r="M13" s="513">
        <v>2</v>
      </c>
      <c r="N13" s="607">
        <v>7</v>
      </c>
      <c r="O13" s="388"/>
      <c r="P13" s="388"/>
      <c r="Q13" s="388"/>
      <c r="R13" s="388"/>
      <c r="S13" s="388"/>
      <c r="T13" s="388"/>
      <c r="U13" s="388"/>
      <c r="V13" s="388"/>
      <c r="W13" s="388"/>
      <c r="X13" s="388"/>
      <c r="Y13" s="388"/>
      <c r="Z13" s="388"/>
      <c r="AA13" s="388"/>
      <c r="AB13" s="388"/>
      <c r="AC13" s="388"/>
      <c r="AD13" s="388"/>
      <c r="AE13" s="388"/>
      <c r="AF13" s="388"/>
    </row>
    <row r="14" spans="1:32" s="389" customFormat="1" ht="15" customHeight="1" x14ac:dyDescent="0.2">
      <c r="A14" s="531">
        <v>4</v>
      </c>
      <c r="B14" s="512" t="s">
        <v>1277</v>
      </c>
      <c r="C14" s="513">
        <v>1</v>
      </c>
      <c r="D14" s="513">
        <v>0</v>
      </c>
      <c r="E14" s="513">
        <v>1</v>
      </c>
      <c r="F14" s="513">
        <v>0</v>
      </c>
      <c r="G14" s="513">
        <v>0</v>
      </c>
      <c r="H14" s="513">
        <v>0</v>
      </c>
      <c r="I14" s="513">
        <v>4</v>
      </c>
      <c r="J14" s="513">
        <v>3</v>
      </c>
      <c r="K14" s="519">
        <v>7</v>
      </c>
      <c r="L14" s="519">
        <v>5</v>
      </c>
      <c r="M14" s="513">
        <v>3</v>
      </c>
      <c r="N14" s="607">
        <v>8</v>
      </c>
      <c r="O14" s="388"/>
      <c r="P14" s="388"/>
      <c r="Q14" s="388"/>
      <c r="R14" s="388"/>
      <c r="S14" s="388"/>
      <c r="T14" s="388"/>
      <c r="U14" s="388"/>
      <c r="V14" s="388"/>
      <c r="W14" s="388"/>
      <c r="X14" s="388"/>
      <c r="Y14" s="388"/>
      <c r="Z14" s="388"/>
      <c r="AA14" s="388"/>
      <c r="AB14" s="388"/>
      <c r="AC14" s="388"/>
      <c r="AD14" s="388"/>
      <c r="AE14" s="388"/>
      <c r="AF14" s="388"/>
    </row>
    <row r="15" spans="1:32" s="389" customFormat="1" ht="15" customHeight="1" x14ac:dyDescent="0.2">
      <c r="A15" s="531">
        <v>5</v>
      </c>
      <c r="B15" s="512" t="s">
        <v>1278</v>
      </c>
      <c r="C15" s="513">
        <v>0</v>
      </c>
      <c r="D15" s="513">
        <v>0</v>
      </c>
      <c r="E15" s="513">
        <v>0</v>
      </c>
      <c r="F15" s="513">
        <v>0</v>
      </c>
      <c r="G15" s="513">
        <v>0</v>
      </c>
      <c r="H15" s="513">
        <v>0</v>
      </c>
      <c r="I15" s="513">
        <v>2</v>
      </c>
      <c r="J15" s="513">
        <v>1</v>
      </c>
      <c r="K15" s="519">
        <v>3</v>
      </c>
      <c r="L15" s="519">
        <v>2</v>
      </c>
      <c r="M15" s="513">
        <v>1</v>
      </c>
      <c r="N15" s="607">
        <v>3</v>
      </c>
      <c r="O15" s="388"/>
      <c r="P15" s="388"/>
      <c r="Q15" s="388"/>
      <c r="R15" s="388"/>
      <c r="S15" s="388"/>
      <c r="T15" s="388"/>
      <c r="U15" s="388"/>
      <c r="V15" s="388"/>
      <c r="W15" s="388"/>
      <c r="X15" s="388"/>
      <c r="Y15" s="388"/>
      <c r="Z15" s="388"/>
      <c r="AA15" s="388"/>
      <c r="AB15" s="388"/>
      <c r="AC15" s="388"/>
      <c r="AD15" s="388"/>
      <c r="AE15" s="388"/>
      <c r="AF15" s="388"/>
    </row>
    <row r="16" spans="1:32" s="389" customFormat="1" ht="15" customHeight="1" x14ac:dyDescent="0.2">
      <c r="A16" s="531">
        <v>6</v>
      </c>
      <c r="B16" s="512" t="s">
        <v>1279</v>
      </c>
      <c r="C16" s="513">
        <v>0</v>
      </c>
      <c r="D16" s="513">
        <v>0</v>
      </c>
      <c r="E16" s="513">
        <v>0</v>
      </c>
      <c r="F16" s="513">
        <v>0</v>
      </c>
      <c r="G16" s="513">
        <v>0</v>
      </c>
      <c r="H16" s="513">
        <v>0</v>
      </c>
      <c r="I16" s="513">
        <v>1</v>
      </c>
      <c r="J16" s="513">
        <v>5</v>
      </c>
      <c r="K16" s="519">
        <v>6</v>
      </c>
      <c r="L16" s="519">
        <v>1</v>
      </c>
      <c r="M16" s="513">
        <v>5</v>
      </c>
      <c r="N16" s="607">
        <v>6</v>
      </c>
      <c r="O16" s="388"/>
      <c r="P16" s="388"/>
      <c r="Q16" s="388"/>
      <c r="R16" s="388"/>
      <c r="S16" s="388"/>
      <c r="T16" s="388"/>
      <c r="U16" s="388"/>
      <c r="V16" s="388"/>
      <c r="W16" s="388"/>
      <c r="X16" s="388"/>
      <c r="Y16" s="388"/>
      <c r="Z16" s="388"/>
      <c r="AA16" s="388"/>
      <c r="AB16" s="388"/>
      <c r="AC16" s="388"/>
      <c r="AD16" s="388"/>
      <c r="AE16" s="388"/>
      <c r="AF16" s="388"/>
    </row>
    <row r="17" spans="1:32" s="389" customFormat="1" ht="15" customHeight="1" x14ac:dyDescent="0.2">
      <c r="A17" s="531">
        <v>7</v>
      </c>
      <c r="B17" s="512" t="s">
        <v>1280</v>
      </c>
      <c r="C17" s="513">
        <v>0</v>
      </c>
      <c r="D17" s="513">
        <v>0</v>
      </c>
      <c r="E17" s="513">
        <v>0</v>
      </c>
      <c r="F17" s="513">
        <v>0</v>
      </c>
      <c r="G17" s="513">
        <v>0</v>
      </c>
      <c r="H17" s="513">
        <v>0</v>
      </c>
      <c r="I17" s="513">
        <v>2</v>
      </c>
      <c r="J17" s="513">
        <v>2</v>
      </c>
      <c r="K17" s="519">
        <v>4</v>
      </c>
      <c r="L17" s="519">
        <v>2</v>
      </c>
      <c r="M17" s="513">
        <v>2</v>
      </c>
      <c r="N17" s="607">
        <v>4</v>
      </c>
      <c r="O17" s="388"/>
      <c r="P17" s="388"/>
      <c r="Q17" s="388"/>
      <c r="R17" s="388"/>
      <c r="S17" s="388"/>
      <c r="T17" s="388"/>
      <c r="U17" s="388"/>
      <c r="V17" s="388"/>
      <c r="W17" s="388"/>
      <c r="X17" s="388"/>
      <c r="Y17" s="388"/>
      <c r="Z17" s="388"/>
      <c r="AA17" s="388"/>
      <c r="AB17" s="388"/>
      <c r="AC17" s="388"/>
      <c r="AD17" s="388"/>
      <c r="AE17" s="388"/>
      <c r="AF17" s="388"/>
    </row>
    <row r="18" spans="1:32" s="389" customFormat="1" ht="15" customHeight="1" x14ac:dyDescent="0.2">
      <c r="A18" s="531">
        <v>8</v>
      </c>
      <c r="B18" s="512" t="s">
        <v>1281</v>
      </c>
      <c r="C18" s="513">
        <v>1</v>
      </c>
      <c r="D18" s="513">
        <v>0</v>
      </c>
      <c r="E18" s="513">
        <v>1</v>
      </c>
      <c r="F18" s="513">
        <v>0</v>
      </c>
      <c r="G18" s="513">
        <v>0</v>
      </c>
      <c r="H18" s="513">
        <v>0</v>
      </c>
      <c r="I18" s="513">
        <v>1</v>
      </c>
      <c r="J18" s="513">
        <v>4</v>
      </c>
      <c r="K18" s="519">
        <v>5</v>
      </c>
      <c r="L18" s="519">
        <v>2</v>
      </c>
      <c r="M18" s="513">
        <v>4</v>
      </c>
      <c r="N18" s="607">
        <v>6</v>
      </c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  <c r="Z18" s="388"/>
      <c r="AA18" s="388"/>
      <c r="AB18" s="388"/>
      <c r="AC18" s="388"/>
      <c r="AD18" s="388"/>
      <c r="AE18" s="388"/>
      <c r="AF18" s="388"/>
    </row>
    <row r="19" spans="1:32" s="389" customFormat="1" ht="15" customHeight="1" x14ac:dyDescent="0.2">
      <c r="A19" s="531">
        <v>9</v>
      </c>
      <c r="B19" s="512" t="s">
        <v>1282</v>
      </c>
      <c r="C19" s="513">
        <v>0</v>
      </c>
      <c r="D19" s="513">
        <v>0</v>
      </c>
      <c r="E19" s="513">
        <v>0</v>
      </c>
      <c r="F19" s="513">
        <v>0</v>
      </c>
      <c r="G19" s="513">
        <v>0</v>
      </c>
      <c r="H19" s="513">
        <v>0</v>
      </c>
      <c r="I19" s="513">
        <v>3</v>
      </c>
      <c r="J19" s="513">
        <v>5</v>
      </c>
      <c r="K19" s="519">
        <v>8</v>
      </c>
      <c r="L19" s="519">
        <v>3</v>
      </c>
      <c r="M19" s="513">
        <v>5</v>
      </c>
      <c r="N19" s="607">
        <v>8</v>
      </c>
      <c r="O19" s="388"/>
      <c r="P19" s="388"/>
      <c r="Q19" s="388"/>
      <c r="R19" s="388"/>
      <c r="S19" s="388"/>
      <c r="T19" s="388"/>
      <c r="U19" s="388"/>
      <c r="V19" s="388"/>
      <c r="W19" s="388"/>
      <c r="X19" s="388"/>
      <c r="Y19" s="388"/>
      <c r="Z19" s="388"/>
      <c r="AA19" s="388"/>
      <c r="AB19" s="388"/>
      <c r="AC19" s="388"/>
      <c r="AD19" s="388"/>
      <c r="AE19" s="388"/>
      <c r="AF19" s="388"/>
    </row>
    <row r="20" spans="1:32" s="389" customFormat="1" ht="15" customHeight="1" x14ac:dyDescent="0.2">
      <c r="A20" s="531">
        <v>10</v>
      </c>
      <c r="B20" s="512" t="s">
        <v>1283</v>
      </c>
      <c r="C20" s="513">
        <v>0</v>
      </c>
      <c r="D20" s="513">
        <v>1</v>
      </c>
      <c r="E20" s="513">
        <v>1</v>
      </c>
      <c r="F20" s="513">
        <v>0</v>
      </c>
      <c r="G20" s="513">
        <v>0</v>
      </c>
      <c r="H20" s="513">
        <v>0</v>
      </c>
      <c r="I20" s="513">
        <v>0</v>
      </c>
      <c r="J20" s="513">
        <v>5</v>
      </c>
      <c r="K20" s="519">
        <v>5</v>
      </c>
      <c r="L20" s="519">
        <v>0</v>
      </c>
      <c r="M20" s="513">
        <v>6</v>
      </c>
      <c r="N20" s="607">
        <v>6</v>
      </c>
      <c r="O20" s="388"/>
      <c r="P20" s="388"/>
      <c r="Q20" s="388"/>
      <c r="R20" s="388"/>
      <c r="S20" s="388"/>
      <c r="T20" s="388"/>
      <c r="U20" s="388"/>
      <c r="V20" s="388"/>
      <c r="W20" s="388"/>
      <c r="X20" s="388"/>
      <c r="Y20" s="388"/>
      <c r="Z20" s="388"/>
      <c r="AA20" s="388"/>
      <c r="AB20" s="388"/>
      <c r="AC20" s="388"/>
      <c r="AD20" s="388"/>
      <c r="AE20" s="388"/>
      <c r="AF20" s="388"/>
    </row>
    <row r="21" spans="1:32" s="389" customFormat="1" ht="15" customHeight="1" x14ac:dyDescent="0.2">
      <c r="A21" s="531">
        <v>11</v>
      </c>
      <c r="B21" s="512" t="s">
        <v>1284</v>
      </c>
      <c r="C21" s="513">
        <v>1</v>
      </c>
      <c r="D21" s="513">
        <v>0</v>
      </c>
      <c r="E21" s="513">
        <v>1</v>
      </c>
      <c r="F21" s="513">
        <v>0</v>
      </c>
      <c r="G21" s="513">
        <v>0</v>
      </c>
      <c r="H21" s="513">
        <v>0</v>
      </c>
      <c r="I21" s="513">
        <v>2</v>
      </c>
      <c r="J21" s="513">
        <v>0</v>
      </c>
      <c r="K21" s="519">
        <v>2</v>
      </c>
      <c r="L21" s="519">
        <v>3</v>
      </c>
      <c r="M21" s="513">
        <v>0</v>
      </c>
      <c r="N21" s="607">
        <v>3</v>
      </c>
      <c r="O21" s="388"/>
      <c r="P21" s="388"/>
      <c r="Q21" s="388"/>
      <c r="R21" s="388"/>
      <c r="S21" s="388"/>
      <c r="T21" s="388"/>
      <c r="U21" s="388"/>
      <c r="V21" s="388"/>
      <c r="W21" s="388"/>
      <c r="X21" s="388"/>
      <c r="Y21" s="388"/>
      <c r="Z21" s="388"/>
      <c r="AA21" s="388"/>
      <c r="AB21" s="388"/>
      <c r="AC21" s="388"/>
      <c r="AD21" s="388"/>
      <c r="AE21" s="388"/>
      <c r="AF21" s="388"/>
    </row>
    <row r="22" spans="1:32" s="389" customFormat="1" ht="15" customHeight="1" x14ac:dyDescent="0.2">
      <c r="A22" s="531">
        <v>12</v>
      </c>
      <c r="B22" s="512" t="s">
        <v>1285</v>
      </c>
      <c r="C22" s="513">
        <v>1</v>
      </c>
      <c r="D22" s="513">
        <v>1</v>
      </c>
      <c r="E22" s="513">
        <v>2</v>
      </c>
      <c r="F22" s="513">
        <v>0</v>
      </c>
      <c r="G22" s="513">
        <v>0</v>
      </c>
      <c r="H22" s="513">
        <v>0</v>
      </c>
      <c r="I22" s="513">
        <v>2</v>
      </c>
      <c r="J22" s="513">
        <v>2</v>
      </c>
      <c r="K22" s="519">
        <v>4</v>
      </c>
      <c r="L22" s="519">
        <v>3</v>
      </c>
      <c r="M22" s="513">
        <v>3</v>
      </c>
      <c r="N22" s="607">
        <v>6</v>
      </c>
      <c r="O22" s="388"/>
      <c r="P22" s="388"/>
      <c r="Q22" s="388"/>
      <c r="R22" s="388"/>
      <c r="S22" s="388"/>
      <c r="T22" s="388"/>
      <c r="U22" s="388"/>
      <c r="V22" s="388"/>
      <c r="W22" s="388"/>
      <c r="X22" s="388"/>
      <c r="Y22" s="388"/>
      <c r="Z22" s="388"/>
      <c r="AA22" s="388"/>
      <c r="AB22" s="388"/>
      <c r="AC22" s="388"/>
      <c r="AD22" s="388"/>
      <c r="AE22" s="388"/>
      <c r="AF22" s="388"/>
    </row>
    <row r="23" spans="1:32" s="389" customFormat="1" ht="15" customHeight="1" x14ac:dyDescent="0.2">
      <c r="A23" s="531">
        <v>13</v>
      </c>
      <c r="B23" s="512" t="s">
        <v>1286</v>
      </c>
      <c r="C23" s="513">
        <v>0</v>
      </c>
      <c r="D23" s="513">
        <v>0</v>
      </c>
      <c r="E23" s="513">
        <v>0</v>
      </c>
      <c r="F23" s="513">
        <v>0</v>
      </c>
      <c r="G23" s="513">
        <v>0</v>
      </c>
      <c r="H23" s="513">
        <v>0</v>
      </c>
      <c r="I23" s="513">
        <v>4</v>
      </c>
      <c r="J23" s="513">
        <v>4</v>
      </c>
      <c r="K23" s="519">
        <v>8</v>
      </c>
      <c r="L23" s="519">
        <v>4</v>
      </c>
      <c r="M23" s="513">
        <v>4</v>
      </c>
      <c r="N23" s="607">
        <v>8</v>
      </c>
      <c r="O23" s="388"/>
      <c r="P23" s="388"/>
      <c r="Q23" s="388"/>
      <c r="R23" s="388"/>
      <c r="S23" s="388"/>
      <c r="T23" s="388"/>
      <c r="U23" s="388"/>
      <c r="V23" s="388"/>
      <c r="W23" s="388"/>
      <c r="X23" s="388"/>
      <c r="Y23" s="388"/>
      <c r="Z23" s="388"/>
      <c r="AA23" s="388"/>
      <c r="AB23" s="388"/>
      <c r="AC23" s="388"/>
      <c r="AD23" s="388"/>
      <c r="AE23" s="388"/>
      <c r="AF23" s="388"/>
    </row>
    <row r="24" spans="1:32" s="389" customFormat="1" ht="15" customHeight="1" x14ac:dyDescent="0.2">
      <c r="A24" s="531">
        <v>14</v>
      </c>
      <c r="B24" s="512" t="s">
        <v>1287</v>
      </c>
      <c r="C24" s="513">
        <v>0</v>
      </c>
      <c r="D24" s="513">
        <v>1</v>
      </c>
      <c r="E24" s="513">
        <v>1</v>
      </c>
      <c r="F24" s="513">
        <v>0</v>
      </c>
      <c r="G24" s="513">
        <v>0</v>
      </c>
      <c r="H24" s="513">
        <v>0</v>
      </c>
      <c r="I24" s="513">
        <v>3</v>
      </c>
      <c r="J24" s="513">
        <v>6</v>
      </c>
      <c r="K24" s="519">
        <v>9</v>
      </c>
      <c r="L24" s="519">
        <v>3</v>
      </c>
      <c r="M24" s="513">
        <v>7</v>
      </c>
      <c r="N24" s="607">
        <v>10</v>
      </c>
      <c r="O24" s="388"/>
      <c r="P24" s="388"/>
      <c r="Q24" s="388"/>
      <c r="R24" s="388"/>
      <c r="S24" s="388"/>
      <c r="T24" s="388"/>
      <c r="U24" s="388"/>
      <c r="V24" s="388"/>
      <c r="W24" s="388"/>
      <c r="X24" s="388"/>
      <c r="Y24" s="388"/>
      <c r="Z24" s="388"/>
      <c r="AA24" s="388"/>
      <c r="AB24" s="388"/>
      <c r="AC24" s="388"/>
      <c r="AD24" s="388"/>
      <c r="AE24" s="388"/>
      <c r="AF24" s="388"/>
    </row>
    <row r="25" spans="1:32" s="389" customFormat="1" ht="15" customHeight="1" x14ac:dyDescent="0.2">
      <c r="A25" s="531">
        <v>15</v>
      </c>
      <c r="B25" s="512" t="s">
        <v>1288</v>
      </c>
      <c r="C25" s="513">
        <v>0</v>
      </c>
      <c r="D25" s="513">
        <v>0</v>
      </c>
      <c r="E25" s="513">
        <v>0</v>
      </c>
      <c r="F25" s="513">
        <v>0</v>
      </c>
      <c r="G25" s="513">
        <v>0</v>
      </c>
      <c r="H25" s="513">
        <v>0</v>
      </c>
      <c r="I25" s="513">
        <v>3</v>
      </c>
      <c r="J25" s="513">
        <v>4</v>
      </c>
      <c r="K25" s="519">
        <v>7</v>
      </c>
      <c r="L25" s="519">
        <v>3</v>
      </c>
      <c r="M25" s="513">
        <v>4</v>
      </c>
      <c r="N25" s="607">
        <v>7</v>
      </c>
      <c r="O25" s="388"/>
      <c r="P25" s="388"/>
      <c r="Q25" s="388"/>
      <c r="R25" s="388"/>
      <c r="S25" s="388"/>
      <c r="T25" s="388"/>
      <c r="U25" s="388"/>
      <c r="V25" s="388"/>
      <c r="W25" s="388"/>
      <c r="X25" s="388"/>
      <c r="Y25" s="388"/>
      <c r="Z25" s="388"/>
      <c r="AA25" s="388"/>
      <c r="AB25" s="388"/>
      <c r="AC25" s="388"/>
      <c r="AD25" s="388"/>
      <c r="AE25" s="388"/>
      <c r="AF25" s="388"/>
    </row>
    <row r="26" spans="1:32" s="389" customFormat="1" ht="15" customHeight="1" x14ac:dyDescent="0.2">
      <c r="A26" s="531">
        <v>16</v>
      </c>
      <c r="B26" s="512" t="s">
        <v>1289</v>
      </c>
      <c r="C26" s="513">
        <v>0</v>
      </c>
      <c r="D26" s="513">
        <v>1</v>
      </c>
      <c r="E26" s="513">
        <v>1</v>
      </c>
      <c r="F26" s="513">
        <v>0</v>
      </c>
      <c r="G26" s="513">
        <v>0</v>
      </c>
      <c r="H26" s="513">
        <v>0</v>
      </c>
      <c r="I26" s="513">
        <v>6</v>
      </c>
      <c r="J26" s="513">
        <v>2</v>
      </c>
      <c r="K26" s="519">
        <v>8</v>
      </c>
      <c r="L26" s="519">
        <v>6</v>
      </c>
      <c r="M26" s="513">
        <v>3</v>
      </c>
      <c r="N26" s="607">
        <v>9</v>
      </c>
      <c r="O26" s="388"/>
      <c r="P26" s="388"/>
      <c r="Q26" s="388"/>
      <c r="R26" s="388"/>
      <c r="S26" s="388"/>
      <c r="T26" s="388"/>
      <c r="U26" s="388"/>
      <c r="V26" s="388"/>
      <c r="W26" s="388"/>
      <c r="X26" s="388"/>
      <c r="Y26" s="388"/>
      <c r="Z26" s="388"/>
      <c r="AA26" s="388"/>
      <c r="AB26" s="388"/>
      <c r="AC26" s="388"/>
      <c r="AD26" s="388"/>
      <c r="AE26" s="388"/>
      <c r="AF26" s="388"/>
    </row>
    <row r="27" spans="1:32" s="389" customFormat="1" ht="15" customHeight="1" x14ac:dyDescent="0.2">
      <c r="A27" s="531">
        <v>17</v>
      </c>
      <c r="B27" s="512" t="s">
        <v>1290</v>
      </c>
      <c r="C27" s="513">
        <v>0</v>
      </c>
      <c r="D27" s="513">
        <v>0</v>
      </c>
      <c r="E27" s="513">
        <v>0</v>
      </c>
      <c r="F27" s="513">
        <v>0</v>
      </c>
      <c r="G27" s="513">
        <v>0</v>
      </c>
      <c r="H27" s="513">
        <v>0</v>
      </c>
      <c r="I27" s="513">
        <v>5</v>
      </c>
      <c r="J27" s="513">
        <v>3</v>
      </c>
      <c r="K27" s="519">
        <v>8</v>
      </c>
      <c r="L27" s="519">
        <v>5</v>
      </c>
      <c r="M27" s="513">
        <v>3</v>
      </c>
      <c r="N27" s="607">
        <v>8</v>
      </c>
      <c r="O27" s="388"/>
      <c r="P27" s="388"/>
      <c r="Q27" s="388"/>
      <c r="R27" s="388"/>
      <c r="S27" s="388"/>
      <c r="T27" s="388"/>
      <c r="U27" s="388"/>
      <c r="V27" s="388"/>
      <c r="W27" s="388"/>
      <c r="X27" s="388"/>
      <c r="Y27" s="388"/>
      <c r="Z27" s="388"/>
      <c r="AA27" s="388"/>
      <c r="AB27" s="388"/>
      <c r="AC27" s="388"/>
      <c r="AD27" s="388"/>
      <c r="AE27" s="388"/>
      <c r="AF27" s="388"/>
    </row>
    <row r="28" spans="1:32" s="389" customFormat="1" ht="15" customHeight="1" x14ac:dyDescent="0.2">
      <c r="A28" s="531">
        <v>18</v>
      </c>
      <c r="B28" s="512" t="s">
        <v>1291</v>
      </c>
      <c r="C28" s="513">
        <v>0</v>
      </c>
      <c r="D28" s="513">
        <v>1</v>
      </c>
      <c r="E28" s="513">
        <v>1</v>
      </c>
      <c r="F28" s="513">
        <v>0</v>
      </c>
      <c r="G28" s="513">
        <v>0</v>
      </c>
      <c r="H28" s="513">
        <v>0</v>
      </c>
      <c r="I28" s="513">
        <v>3</v>
      </c>
      <c r="J28" s="513">
        <v>2</v>
      </c>
      <c r="K28" s="519">
        <v>5</v>
      </c>
      <c r="L28" s="519">
        <v>3</v>
      </c>
      <c r="M28" s="513">
        <v>3</v>
      </c>
      <c r="N28" s="607">
        <v>6</v>
      </c>
      <c r="O28" s="388"/>
      <c r="P28" s="388"/>
      <c r="Q28" s="388"/>
      <c r="R28" s="388"/>
      <c r="S28" s="388"/>
      <c r="T28" s="388"/>
      <c r="U28" s="388"/>
      <c r="V28" s="388"/>
      <c r="W28" s="388"/>
      <c r="X28" s="388"/>
      <c r="Y28" s="388"/>
      <c r="Z28" s="388"/>
      <c r="AA28" s="388"/>
      <c r="AB28" s="388"/>
      <c r="AC28" s="388"/>
      <c r="AD28" s="388"/>
      <c r="AE28" s="388"/>
      <c r="AF28" s="388"/>
    </row>
    <row r="29" spans="1:32" s="389" customFormat="1" ht="15" customHeight="1" x14ac:dyDescent="0.2">
      <c r="A29" s="531">
        <v>19</v>
      </c>
      <c r="B29" s="512" t="s">
        <v>1292</v>
      </c>
      <c r="C29" s="513">
        <v>0</v>
      </c>
      <c r="D29" s="513">
        <v>2</v>
      </c>
      <c r="E29" s="513">
        <v>2</v>
      </c>
      <c r="F29" s="513">
        <v>0</v>
      </c>
      <c r="G29" s="513">
        <v>0</v>
      </c>
      <c r="H29" s="513">
        <v>0</v>
      </c>
      <c r="I29" s="513">
        <v>5</v>
      </c>
      <c r="J29" s="513">
        <v>3</v>
      </c>
      <c r="K29" s="519">
        <v>8</v>
      </c>
      <c r="L29" s="519">
        <v>5</v>
      </c>
      <c r="M29" s="513">
        <v>5</v>
      </c>
      <c r="N29" s="607">
        <v>10</v>
      </c>
      <c r="O29" s="388"/>
      <c r="P29" s="388"/>
      <c r="Q29" s="388"/>
      <c r="R29" s="388"/>
      <c r="S29" s="388"/>
      <c r="T29" s="388"/>
      <c r="U29" s="388"/>
      <c r="V29" s="388"/>
      <c r="W29" s="388"/>
      <c r="X29" s="388"/>
      <c r="Y29" s="388"/>
      <c r="Z29" s="388"/>
      <c r="AA29" s="388"/>
      <c r="AB29" s="388"/>
      <c r="AC29" s="388"/>
      <c r="AD29" s="388"/>
      <c r="AE29" s="388"/>
      <c r="AF29" s="388"/>
    </row>
    <row r="30" spans="1:32" s="389" customFormat="1" ht="15" customHeight="1" x14ac:dyDescent="0.2">
      <c r="A30" s="531">
        <v>20</v>
      </c>
      <c r="B30" s="512" t="s">
        <v>1293</v>
      </c>
      <c r="C30" s="513">
        <v>0</v>
      </c>
      <c r="D30" s="513">
        <v>1</v>
      </c>
      <c r="E30" s="513">
        <v>1</v>
      </c>
      <c r="F30" s="513">
        <v>0</v>
      </c>
      <c r="G30" s="513">
        <v>0</v>
      </c>
      <c r="H30" s="513">
        <v>0</v>
      </c>
      <c r="I30" s="513">
        <v>4</v>
      </c>
      <c r="J30" s="513">
        <v>4</v>
      </c>
      <c r="K30" s="519">
        <v>8</v>
      </c>
      <c r="L30" s="519">
        <v>4</v>
      </c>
      <c r="M30" s="513">
        <v>5</v>
      </c>
      <c r="N30" s="607">
        <v>9</v>
      </c>
      <c r="O30" s="388"/>
      <c r="P30" s="388"/>
      <c r="Q30" s="388"/>
      <c r="R30" s="388"/>
      <c r="S30" s="388"/>
      <c r="T30" s="388"/>
      <c r="U30" s="388"/>
      <c r="V30" s="388"/>
      <c r="W30" s="388"/>
      <c r="X30" s="388"/>
      <c r="Y30" s="388"/>
      <c r="Z30" s="388"/>
      <c r="AA30" s="388"/>
      <c r="AB30" s="388"/>
      <c r="AC30" s="388"/>
      <c r="AD30" s="388"/>
      <c r="AE30" s="388"/>
      <c r="AF30" s="388"/>
    </row>
    <row r="31" spans="1:32" s="389" customFormat="1" ht="15" customHeight="1" x14ac:dyDescent="0.2">
      <c r="A31" s="531">
        <v>21</v>
      </c>
      <c r="B31" s="512" t="s">
        <v>1294</v>
      </c>
      <c r="C31" s="513">
        <v>0</v>
      </c>
      <c r="D31" s="513">
        <v>0</v>
      </c>
      <c r="E31" s="513">
        <v>0</v>
      </c>
      <c r="F31" s="513">
        <v>0</v>
      </c>
      <c r="G31" s="513">
        <v>0</v>
      </c>
      <c r="H31" s="513">
        <v>0</v>
      </c>
      <c r="I31" s="513">
        <v>6</v>
      </c>
      <c r="J31" s="513">
        <v>6</v>
      </c>
      <c r="K31" s="519">
        <v>12</v>
      </c>
      <c r="L31" s="519">
        <v>6</v>
      </c>
      <c r="M31" s="513">
        <v>6</v>
      </c>
      <c r="N31" s="607">
        <v>12</v>
      </c>
      <c r="O31" s="388"/>
      <c r="P31" s="388"/>
      <c r="Q31" s="388"/>
      <c r="R31" s="388"/>
      <c r="S31" s="388"/>
      <c r="T31" s="388"/>
      <c r="U31" s="388"/>
      <c r="V31" s="388"/>
      <c r="W31" s="388"/>
      <c r="X31" s="388"/>
      <c r="Y31" s="388"/>
      <c r="Z31" s="388"/>
      <c r="AA31" s="388"/>
      <c r="AB31" s="388"/>
      <c r="AC31" s="388"/>
      <c r="AD31" s="388"/>
      <c r="AE31" s="388"/>
      <c r="AF31" s="388"/>
    </row>
    <row r="32" spans="1:32" s="389" customFormat="1" ht="15" customHeight="1" x14ac:dyDescent="0.2">
      <c r="A32" s="531">
        <v>22</v>
      </c>
      <c r="B32" s="512" t="s">
        <v>1295</v>
      </c>
      <c r="C32" s="513">
        <v>1</v>
      </c>
      <c r="D32" s="513">
        <v>0</v>
      </c>
      <c r="E32" s="513">
        <v>1</v>
      </c>
      <c r="F32" s="513">
        <v>0</v>
      </c>
      <c r="G32" s="513">
        <v>0</v>
      </c>
      <c r="H32" s="513">
        <v>0</v>
      </c>
      <c r="I32" s="513">
        <v>2</v>
      </c>
      <c r="J32" s="513">
        <v>8</v>
      </c>
      <c r="K32" s="519">
        <v>10</v>
      </c>
      <c r="L32" s="519">
        <v>3</v>
      </c>
      <c r="M32" s="513">
        <v>8</v>
      </c>
      <c r="N32" s="607">
        <v>11</v>
      </c>
      <c r="O32" s="388"/>
      <c r="P32" s="388"/>
      <c r="Q32" s="388"/>
      <c r="R32" s="388"/>
      <c r="S32" s="388"/>
      <c r="T32" s="388"/>
      <c r="U32" s="388"/>
      <c r="V32" s="388"/>
      <c r="W32" s="388"/>
      <c r="X32" s="388"/>
      <c r="Y32" s="388"/>
      <c r="Z32" s="388"/>
      <c r="AA32" s="388"/>
      <c r="AB32" s="388"/>
      <c r="AC32" s="388"/>
      <c r="AD32" s="388"/>
      <c r="AE32" s="388"/>
      <c r="AF32" s="388"/>
    </row>
    <row r="33" spans="1:32" s="389" customFormat="1" ht="15" customHeight="1" x14ac:dyDescent="0.2">
      <c r="A33" s="531">
        <v>23</v>
      </c>
      <c r="B33" s="512" t="s">
        <v>1296</v>
      </c>
      <c r="C33" s="513">
        <v>0</v>
      </c>
      <c r="D33" s="513">
        <v>0</v>
      </c>
      <c r="E33" s="513">
        <v>0</v>
      </c>
      <c r="F33" s="513">
        <v>0</v>
      </c>
      <c r="G33" s="513">
        <v>0</v>
      </c>
      <c r="H33" s="513">
        <v>0</v>
      </c>
      <c r="I33" s="513">
        <v>2</v>
      </c>
      <c r="J33" s="513">
        <v>5</v>
      </c>
      <c r="K33" s="519">
        <v>7</v>
      </c>
      <c r="L33" s="519">
        <v>2</v>
      </c>
      <c r="M33" s="513">
        <v>5</v>
      </c>
      <c r="N33" s="607">
        <v>7</v>
      </c>
      <c r="O33" s="388"/>
      <c r="P33" s="388"/>
      <c r="Q33" s="388"/>
      <c r="R33" s="388"/>
      <c r="S33" s="388"/>
      <c r="T33" s="388"/>
      <c r="U33" s="388"/>
      <c r="V33" s="388"/>
      <c r="W33" s="388"/>
      <c r="X33" s="388"/>
      <c r="Y33" s="388"/>
      <c r="Z33" s="388"/>
      <c r="AA33" s="388"/>
      <c r="AB33" s="388"/>
      <c r="AC33" s="388"/>
      <c r="AD33" s="388"/>
      <c r="AE33" s="388"/>
      <c r="AF33" s="388"/>
    </row>
    <row r="34" spans="1:32" s="389" customFormat="1" ht="15" customHeight="1" x14ac:dyDescent="0.2">
      <c r="A34" s="531">
        <v>24</v>
      </c>
      <c r="B34" s="512" t="s">
        <v>1297</v>
      </c>
      <c r="C34" s="513">
        <v>0</v>
      </c>
      <c r="D34" s="513">
        <v>1</v>
      </c>
      <c r="E34" s="513">
        <v>1</v>
      </c>
      <c r="F34" s="513">
        <v>0</v>
      </c>
      <c r="G34" s="513">
        <v>0</v>
      </c>
      <c r="H34" s="513">
        <v>0</v>
      </c>
      <c r="I34" s="513">
        <v>4</v>
      </c>
      <c r="J34" s="513">
        <v>6</v>
      </c>
      <c r="K34" s="519">
        <v>10</v>
      </c>
      <c r="L34" s="519">
        <v>4</v>
      </c>
      <c r="M34" s="513">
        <v>7</v>
      </c>
      <c r="N34" s="607">
        <v>11</v>
      </c>
      <c r="O34" s="388"/>
      <c r="P34" s="388"/>
      <c r="Q34" s="388"/>
      <c r="R34" s="388"/>
      <c r="S34" s="388"/>
      <c r="T34" s="388"/>
      <c r="U34" s="388"/>
      <c r="V34" s="388"/>
      <c r="W34" s="388"/>
      <c r="X34" s="388"/>
      <c r="Y34" s="388"/>
      <c r="Z34" s="388"/>
      <c r="AA34" s="388"/>
      <c r="AB34" s="388"/>
      <c r="AC34" s="388"/>
      <c r="AD34" s="388"/>
      <c r="AE34" s="388"/>
      <c r="AF34" s="388"/>
    </row>
    <row r="35" spans="1:32" s="389" customFormat="1" ht="15" customHeight="1" x14ac:dyDescent="0.2">
      <c r="A35" s="531">
        <v>25</v>
      </c>
      <c r="B35" s="512" t="s">
        <v>1298</v>
      </c>
      <c r="C35" s="513">
        <v>0</v>
      </c>
      <c r="D35" s="513">
        <v>0</v>
      </c>
      <c r="E35" s="513">
        <v>0</v>
      </c>
      <c r="F35" s="513">
        <v>0</v>
      </c>
      <c r="G35" s="513">
        <v>0</v>
      </c>
      <c r="H35" s="513">
        <v>0</v>
      </c>
      <c r="I35" s="513">
        <v>4</v>
      </c>
      <c r="J35" s="513">
        <v>3</v>
      </c>
      <c r="K35" s="519">
        <v>7</v>
      </c>
      <c r="L35" s="519">
        <v>4</v>
      </c>
      <c r="M35" s="513">
        <v>3</v>
      </c>
      <c r="N35" s="607">
        <v>7</v>
      </c>
      <c r="O35" s="388"/>
      <c r="P35" s="388"/>
      <c r="Q35" s="388"/>
      <c r="R35" s="388"/>
      <c r="S35" s="388"/>
      <c r="T35" s="388"/>
      <c r="U35" s="388"/>
      <c r="V35" s="388"/>
      <c r="W35" s="388"/>
      <c r="X35" s="388"/>
      <c r="Y35" s="388"/>
      <c r="Z35" s="388"/>
      <c r="AA35" s="388"/>
      <c r="AB35" s="388"/>
      <c r="AC35" s="388"/>
      <c r="AD35" s="388"/>
      <c r="AE35" s="388"/>
      <c r="AF35" s="388"/>
    </row>
    <row r="36" spans="1:32" s="389" customFormat="1" ht="15" customHeight="1" x14ac:dyDescent="0.2">
      <c r="A36" s="531">
        <v>26</v>
      </c>
      <c r="B36" s="512" t="s">
        <v>1299</v>
      </c>
      <c r="C36" s="513">
        <v>0</v>
      </c>
      <c r="D36" s="513">
        <v>1</v>
      </c>
      <c r="E36" s="513">
        <v>1</v>
      </c>
      <c r="F36" s="513">
        <v>0</v>
      </c>
      <c r="G36" s="513">
        <v>0</v>
      </c>
      <c r="H36" s="513">
        <v>0</v>
      </c>
      <c r="I36" s="513">
        <v>3</v>
      </c>
      <c r="J36" s="513">
        <v>1</v>
      </c>
      <c r="K36" s="519">
        <v>4</v>
      </c>
      <c r="L36" s="519">
        <v>3</v>
      </c>
      <c r="M36" s="513">
        <v>2</v>
      </c>
      <c r="N36" s="607">
        <v>5</v>
      </c>
      <c r="O36" s="388"/>
      <c r="P36" s="388"/>
      <c r="Q36" s="388"/>
      <c r="R36" s="388"/>
      <c r="S36" s="388"/>
      <c r="T36" s="388"/>
      <c r="U36" s="388"/>
      <c r="V36" s="388"/>
      <c r="W36" s="388"/>
      <c r="X36" s="388"/>
      <c r="Y36" s="388"/>
      <c r="Z36" s="388"/>
      <c r="AA36" s="388"/>
      <c r="AB36" s="388"/>
      <c r="AC36" s="388"/>
      <c r="AD36" s="388"/>
      <c r="AE36" s="388"/>
      <c r="AF36" s="388"/>
    </row>
    <row r="37" spans="1:32" s="389" customFormat="1" ht="15" customHeight="1" x14ac:dyDescent="0.2">
      <c r="A37" s="531">
        <v>27</v>
      </c>
      <c r="B37" s="512" t="s">
        <v>1300</v>
      </c>
      <c r="C37" s="561">
        <v>0</v>
      </c>
      <c r="D37" s="561">
        <v>0</v>
      </c>
      <c r="E37" s="561">
        <v>0</v>
      </c>
      <c r="F37" s="561">
        <v>0</v>
      </c>
      <c r="G37" s="561">
        <v>0</v>
      </c>
      <c r="H37" s="561">
        <v>0</v>
      </c>
      <c r="I37" s="561">
        <v>5</v>
      </c>
      <c r="J37" s="561">
        <v>5</v>
      </c>
      <c r="K37" s="632">
        <v>10</v>
      </c>
      <c r="L37" s="519">
        <v>5</v>
      </c>
      <c r="M37" s="513">
        <v>5</v>
      </c>
      <c r="N37" s="811">
        <v>10</v>
      </c>
      <c r="O37" s="388"/>
      <c r="P37" s="388"/>
      <c r="Q37" s="388"/>
      <c r="R37" s="388"/>
      <c r="S37" s="388"/>
      <c r="T37" s="388"/>
      <c r="U37" s="388"/>
      <c r="V37" s="388"/>
      <c r="W37" s="388"/>
      <c r="X37" s="388"/>
      <c r="Y37" s="388"/>
      <c r="Z37" s="388"/>
      <c r="AA37" s="388"/>
      <c r="AB37" s="388"/>
      <c r="AC37" s="388"/>
      <c r="AD37" s="388"/>
      <c r="AE37" s="388"/>
      <c r="AF37" s="388"/>
    </row>
    <row r="38" spans="1:32" s="389" customFormat="1" ht="15" customHeight="1" x14ac:dyDescent="0.2">
      <c r="A38" s="1247" t="s">
        <v>1305</v>
      </c>
      <c r="B38" s="1248"/>
      <c r="C38" s="591">
        <f>SUM(C11:C37)</f>
        <v>5</v>
      </c>
      <c r="D38" s="591">
        <f t="shared" ref="D38:N38" si="0">SUM(D11:D37)</f>
        <v>11</v>
      </c>
      <c r="E38" s="591">
        <f t="shared" si="0"/>
        <v>16</v>
      </c>
      <c r="F38" s="591">
        <f t="shared" si="0"/>
        <v>0</v>
      </c>
      <c r="G38" s="591">
        <f t="shared" si="0"/>
        <v>0</v>
      </c>
      <c r="H38" s="591">
        <f t="shared" si="0"/>
        <v>0</v>
      </c>
      <c r="I38" s="591">
        <f t="shared" si="0"/>
        <v>88</v>
      </c>
      <c r="J38" s="591">
        <f t="shared" si="0"/>
        <v>99</v>
      </c>
      <c r="K38" s="591">
        <f t="shared" si="0"/>
        <v>187</v>
      </c>
      <c r="L38" s="591">
        <f t="shared" si="0"/>
        <v>93</v>
      </c>
      <c r="M38" s="591">
        <f t="shared" si="0"/>
        <v>110</v>
      </c>
      <c r="N38" s="814">
        <f t="shared" si="0"/>
        <v>203</v>
      </c>
      <c r="O38" s="388"/>
      <c r="P38" s="388"/>
      <c r="Q38" s="388"/>
      <c r="R38" s="388"/>
      <c r="S38" s="388"/>
      <c r="T38" s="388"/>
      <c r="U38" s="388"/>
      <c r="V38" s="388"/>
      <c r="W38" s="388"/>
      <c r="X38" s="388"/>
      <c r="Y38" s="388"/>
      <c r="Z38" s="388"/>
      <c r="AA38" s="388"/>
      <c r="AB38" s="388"/>
      <c r="AC38" s="388"/>
      <c r="AD38" s="388"/>
      <c r="AE38" s="388"/>
      <c r="AF38" s="388"/>
    </row>
    <row r="39" spans="1:32" s="389" customFormat="1" ht="15" customHeight="1" x14ac:dyDescent="0.2">
      <c r="A39" s="742">
        <v>1</v>
      </c>
      <c r="B39" s="622" t="s">
        <v>1163</v>
      </c>
      <c r="C39" s="513">
        <v>8</v>
      </c>
      <c r="D39" s="513">
        <v>3</v>
      </c>
      <c r="E39" s="513">
        <v>11</v>
      </c>
      <c r="F39" s="513">
        <v>0</v>
      </c>
      <c r="G39" s="513">
        <v>0</v>
      </c>
      <c r="H39" s="513">
        <v>0</v>
      </c>
      <c r="I39" s="513">
        <v>66</v>
      </c>
      <c r="J39" s="513">
        <v>27</v>
      </c>
      <c r="K39" s="519">
        <v>93</v>
      </c>
      <c r="L39" s="519">
        <v>74</v>
      </c>
      <c r="M39" s="513">
        <v>30</v>
      </c>
      <c r="N39" s="607">
        <v>104</v>
      </c>
      <c r="O39" s="388"/>
      <c r="P39" s="388"/>
      <c r="Q39" s="388"/>
      <c r="R39" s="388"/>
      <c r="S39" s="388"/>
      <c r="T39" s="388"/>
      <c r="U39" s="388"/>
      <c r="V39" s="388"/>
      <c r="W39" s="388"/>
      <c r="X39" s="388"/>
      <c r="Y39" s="388"/>
      <c r="Z39" s="388"/>
      <c r="AA39" s="388"/>
      <c r="AB39" s="388"/>
      <c r="AC39" s="388"/>
      <c r="AD39" s="388"/>
      <c r="AE39" s="388"/>
      <c r="AF39" s="388"/>
    </row>
    <row r="40" spans="1:32" s="389" customFormat="1" ht="15" customHeight="1" x14ac:dyDescent="0.2">
      <c r="A40" s="742">
        <v>2</v>
      </c>
      <c r="B40" s="623" t="s">
        <v>1270</v>
      </c>
      <c r="C40" s="513">
        <v>5</v>
      </c>
      <c r="D40" s="513">
        <v>9</v>
      </c>
      <c r="E40" s="513">
        <v>14</v>
      </c>
      <c r="F40" s="513">
        <v>0</v>
      </c>
      <c r="G40" s="513">
        <v>0</v>
      </c>
      <c r="H40" s="513">
        <v>0</v>
      </c>
      <c r="I40" s="513">
        <v>119</v>
      </c>
      <c r="J40" s="513">
        <v>60</v>
      </c>
      <c r="K40" s="519">
        <v>179</v>
      </c>
      <c r="L40" s="519">
        <v>124</v>
      </c>
      <c r="M40" s="513">
        <v>69</v>
      </c>
      <c r="N40" s="607">
        <v>193</v>
      </c>
      <c r="O40" s="388"/>
      <c r="P40" s="388"/>
      <c r="Q40" s="388"/>
      <c r="R40" s="388"/>
      <c r="S40" s="388"/>
      <c r="T40" s="388"/>
      <c r="U40" s="388"/>
      <c r="V40" s="388"/>
      <c r="W40" s="388"/>
      <c r="X40" s="388"/>
      <c r="Y40" s="388"/>
      <c r="Z40" s="388"/>
      <c r="AA40" s="388"/>
      <c r="AB40" s="388"/>
      <c r="AC40" s="388"/>
      <c r="AD40" s="388"/>
      <c r="AE40" s="388"/>
      <c r="AF40" s="388"/>
    </row>
    <row r="41" spans="1:32" s="389" customFormat="1" ht="15" customHeight="1" x14ac:dyDescent="0.2">
      <c r="A41" s="742">
        <v>3</v>
      </c>
      <c r="B41" s="623" t="s">
        <v>1165</v>
      </c>
      <c r="C41" s="513">
        <v>0</v>
      </c>
      <c r="D41" s="513">
        <v>3</v>
      </c>
      <c r="E41" s="513">
        <v>3</v>
      </c>
      <c r="F41" s="513">
        <v>0</v>
      </c>
      <c r="G41" s="513">
        <v>0</v>
      </c>
      <c r="H41" s="513">
        <v>0</v>
      </c>
      <c r="I41" s="513">
        <v>30</v>
      </c>
      <c r="J41" s="513">
        <v>46</v>
      </c>
      <c r="K41" s="519">
        <v>76</v>
      </c>
      <c r="L41" s="519">
        <v>30</v>
      </c>
      <c r="M41" s="513">
        <v>49</v>
      </c>
      <c r="N41" s="607">
        <v>79</v>
      </c>
      <c r="O41" s="388"/>
      <c r="P41" s="388"/>
      <c r="Q41" s="388"/>
      <c r="R41" s="388"/>
      <c r="S41" s="388"/>
      <c r="T41" s="388"/>
      <c r="U41" s="388"/>
      <c r="V41" s="388"/>
      <c r="W41" s="388"/>
      <c r="X41" s="388"/>
      <c r="Y41" s="388"/>
      <c r="Z41" s="388"/>
      <c r="AA41" s="388"/>
      <c r="AB41" s="388"/>
      <c r="AC41" s="388"/>
      <c r="AD41" s="388"/>
      <c r="AE41" s="388"/>
      <c r="AF41" s="388"/>
    </row>
    <row r="42" spans="1:32" s="389" customFormat="1" ht="15" customHeight="1" x14ac:dyDescent="0.2">
      <c r="A42" s="742">
        <v>4</v>
      </c>
      <c r="B42" s="623" t="s">
        <v>1145</v>
      </c>
      <c r="C42" s="513">
        <v>0</v>
      </c>
      <c r="D42" s="513">
        <v>1</v>
      </c>
      <c r="E42" s="513">
        <v>1</v>
      </c>
      <c r="F42" s="513">
        <v>0</v>
      </c>
      <c r="G42" s="513">
        <v>0</v>
      </c>
      <c r="H42" s="513">
        <v>0</v>
      </c>
      <c r="I42" s="513">
        <v>16</v>
      </c>
      <c r="J42" s="513">
        <v>18</v>
      </c>
      <c r="K42" s="519">
        <v>34</v>
      </c>
      <c r="L42" s="519">
        <v>16</v>
      </c>
      <c r="M42" s="513">
        <v>19</v>
      </c>
      <c r="N42" s="607">
        <v>35</v>
      </c>
      <c r="O42" s="388"/>
      <c r="P42" s="388"/>
      <c r="Q42" s="388"/>
      <c r="R42" s="388"/>
      <c r="S42" s="388"/>
      <c r="T42" s="388"/>
      <c r="U42" s="388"/>
      <c r="V42" s="388"/>
      <c r="W42" s="388"/>
      <c r="X42" s="388"/>
      <c r="Y42" s="388"/>
      <c r="Z42" s="388"/>
      <c r="AA42" s="388"/>
      <c r="AB42" s="388"/>
      <c r="AC42" s="388"/>
      <c r="AD42" s="388"/>
      <c r="AE42" s="388"/>
      <c r="AF42" s="388"/>
    </row>
    <row r="43" spans="1:32" s="389" customFormat="1" ht="15" customHeight="1" x14ac:dyDescent="0.2">
      <c r="A43" s="742">
        <v>5</v>
      </c>
      <c r="B43" s="623" t="s">
        <v>1143</v>
      </c>
      <c r="C43" s="513">
        <v>0</v>
      </c>
      <c r="D43" s="513">
        <v>0</v>
      </c>
      <c r="E43" s="513">
        <v>0</v>
      </c>
      <c r="F43" s="513">
        <v>0</v>
      </c>
      <c r="G43" s="513">
        <v>0</v>
      </c>
      <c r="H43" s="513">
        <v>0</v>
      </c>
      <c r="I43" s="513">
        <v>9</v>
      </c>
      <c r="J43" s="513">
        <v>19</v>
      </c>
      <c r="K43" s="519">
        <v>28</v>
      </c>
      <c r="L43" s="519">
        <v>9</v>
      </c>
      <c r="M43" s="513">
        <v>19</v>
      </c>
      <c r="N43" s="607">
        <v>28</v>
      </c>
      <c r="O43" s="388"/>
      <c r="P43" s="388"/>
      <c r="Q43" s="388"/>
      <c r="R43" s="388"/>
      <c r="S43" s="388"/>
      <c r="T43" s="388"/>
      <c r="U43" s="388"/>
      <c r="V43" s="388"/>
      <c r="W43" s="388"/>
      <c r="X43" s="388"/>
      <c r="Y43" s="388"/>
      <c r="Z43" s="388"/>
      <c r="AA43" s="388"/>
      <c r="AB43" s="388"/>
      <c r="AC43" s="388"/>
      <c r="AD43" s="388"/>
      <c r="AE43" s="388"/>
      <c r="AF43" s="388"/>
    </row>
    <row r="44" spans="1:32" s="389" customFormat="1" ht="15" customHeight="1" x14ac:dyDescent="0.2">
      <c r="A44" s="742">
        <v>6</v>
      </c>
      <c r="B44" s="623" t="s">
        <v>1148</v>
      </c>
      <c r="C44" s="513">
        <v>0</v>
      </c>
      <c r="D44" s="513">
        <v>0</v>
      </c>
      <c r="E44" s="513">
        <v>0</v>
      </c>
      <c r="F44" s="513">
        <v>0</v>
      </c>
      <c r="G44" s="513">
        <v>0</v>
      </c>
      <c r="H44" s="513">
        <v>0</v>
      </c>
      <c r="I44" s="513">
        <v>15</v>
      </c>
      <c r="J44" s="513">
        <v>20</v>
      </c>
      <c r="K44" s="519">
        <v>35</v>
      </c>
      <c r="L44" s="519">
        <v>15</v>
      </c>
      <c r="M44" s="513">
        <v>20</v>
      </c>
      <c r="N44" s="607">
        <v>35</v>
      </c>
      <c r="O44" s="388"/>
      <c r="P44" s="388"/>
      <c r="Q44" s="388"/>
      <c r="R44" s="388"/>
      <c r="S44" s="388"/>
      <c r="T44" s="388"/>
      <c r="U44" s="388"/>
      <c r="V44" s="388"/>
      <c r="W44" s="388"/>
      <c r="X44" s="388"/>
      <c r="Y44" s="388"/>
      <c r="Z44" s="388"/>
      <c r="AA44" s="388"/>
      <c r="AB44" s="388"/>
      <c r="AC44" s="388"/>
      <c r="AD44" s="388"/>
      <c r="AE44" s="388"/>
      <c r="AF44" s="388"/>
    </row>
    <row r="45" spans="1:32" s="389" customFormat="1" ht="15" customHeight="1" x14ac:dyDescent="0.2">
      <c r="A45" s="742">
        <v>7</v>
      </c>
      <c r="B45" s="623" t="s">
        <v>1142</v>
      </c>
      <c r="C45" s="513">
        <v>0</v>
      </c>
      <c r="D45" s="513">
        <v>0</v>
      </c>
      <c r="E45" s="513">
        <v>0</v>
      </c>
      <c r="F45" s="513">
        <v>0</v>
      </c>
      <c r="G45" s="513">
        <v>0</v>
      </c>
      <c r="H45" s="513">
        <v>0</v>
      </c>
      <c r="I45" s="513">
        <v>26</v>
      </c>
      <c r="J45" s="513">
        <v>25</v>
      </c>
      <c r="K45" s="519">
        <v>51</v>
      </c>
      <c r="L45" s="519">
        <v>26</v>
      </c>
      <c r="M45" s="513">
        <v>25</v>
      </c>
      <c r="N45" s="607">
        <v>51</v>
      </c>
      <c r="O45" s="388"/>
      <c r="P45" s="388"/>
      <c r="Q45" s="388"/>
      <c r="R45" s="388"/>
      <c r="S45" s="388"/>
      <c r="T45" s="388"/>
      <c r="U45" s="388"/>
      <c r="V45" s="388"/>
      <c r="W45" s="388"/>
      <c r="X45" s="388"/>
      <c r="Y45" s="388"/>
      <c r="Z45" s="388"/>
      <c r="AA45" s="388"/>
      <c r="AB45" s="388"/>
      <c r="AC45" s="388"/>
      <c r="AD45" s="388"/>
      <c r="AE45" s="388"/>
      <c r="AF45" s="388"/>
    </row>
    <row r="46" spans="1:32" s="389" customFormat="1" ht="15" customHeight="1" x14ac:dyDescent="0.2">
      <c r="A46" s="742">
        <v>8</v>
      </c>
      <c r="B46" s="623" t="s">
        <v>1271</v>
      </c>
      <c r="C46" s="513">
        <v>2</v>
      </c>
      <c r="D46" s="513">
        <v>1</v>
      </c>
      <c r="E46" s="513">
        <v>3</v>
      </c>
      <c r="F46" s="513">
        <v>0</v>
      </c>
      <c r="G46" s="513">
        <v>0</v>
      </c>
      <c r="H46" s="513">
        <v>0</v>
      </c>
      <c r="I46" s="513">
        <v>57</v>
      </c>
      <c r="J46" s="513">
        <v>30</v>
      </c>
      <c r="K46" s="519">
        <v>87</v>
      </c>
      <c r="L46" s="519">
        <v>59</v>
      </c>
      <c r="M46" s="513">
        <v>31</v>
      </c>
      <c r="N46" s="607">
        <v>90</v>
      </c>
      <c r="O46" s="388"/>
      <c r="P46" s="388"/>
      <c r="Q46" s="388"/>
      <c r="R46" s="388"/>
      <c r="S46" s="388"/>
      <c r="T46" s="388"/>
      <c r="U46" s="388"/>
      <c r="V46" s="388"/>
      <c r="W46" s="388"/>
      <c r="X46" s="388"/>
      <c r="Y46" s="388"/>
      <c r="Z46" s="388"/>
      <c r="AA46" s="388"/>
      <c r="AB46" s="388"/>
      <c r="AC46" s="388"/>
      <c r="AD46" s="388"/>
      <c r="AE46" s="388"/>
      <c r="AF46" s="388"/>
    </row>
    <row r="47" spans="1:32" s="389" customFormat="1" ht="15" customHeight="1" x14ac:dyDescent="0.2">
      <c r="A47" s="742">
        <v>9</v>
      </c>
      <c r="B47" s="623" t="s">
        <v>1162</v>
      </c>
      <c r="C47" s="513">
        <v>1</v>
      </c>
      <c r="D47" s="513">
        <v>4</v>
      </c>
      <c r="E47" s="513">
        <v>5</v>
      </c>
      <c r="F47" s="513">
        <v>0</v>
      </c>
      <c r="G47" s="513">
        <v>0</v>
      </c>
      <c r="H47" s="513">
        <v>0</v>
      </c>
      <c r="I47" s="513">
        <v>109</v>
      </c>
      <c r="J47" s="513">
        <v>50</v>
      </c>
      <c r="K47" s="519">
        <v>159</v>
      </c>
      <c r="L47" s="519">
        <v>110</v>
      </c>
      <c r="M47" s="513">
        <v>54</v>
      </c>
      <c r="N47" s="607">
        <v>164</v>
      </c>
      <c r="O47" s="388"/>
      <c r="P47" s="388"/>
      <c r="Q47" s="388"/>
      <c r="R47" s="388"/>
      <c r="S47" s="388"/>
      <c r="T47" s="388"/>
      <c r="U47" s="388"/>
      <c r="V47" s="388"/>
      <c r="W47" s="388"/>
      <c r="X47" s="388"/>
      <c r="Y47" s="388"/>
      <c r="Z47" s="388"/>
      <c r="AA47" s="388"/>
      <c r="AB47" s="388"/>
      <c r="AC47" s="388"/>
      <c r="AD47" s="388"/>
      <c r="AE47" s="388"/>
      <c r="AF47" s="388"/>
    </row>
    <row r="48" spans="1:32" s="389" customFormat="1" ht="15" customHeight="1" x14ac:dyDescent="0.2">
      <c r="A48" s="742">
        <v>10</v>
      </c>
      <c r="B48" s="623" t="s">
        <v>1167</v>
      </c>
      <c r="C48" s="513">
        <v>4</v>
      </c>
      <c r="D48" s="513">
        <v>4</v>
      </c>
      <c r="E48" s="513">
        <v>8</v>
      </c>
      <c r="F48" s="513">
        <v>0</v>
      </c>
      <c r="G48" s="513">
        <v>0</v>
      </c>
      <c r="H48" s="513">
        <v>0</v>
      </c>
      <c r="I48" s="513">
        <v>82</v>
      </c>
      <c r="J48" s="513">
        <v>37</v>
      </c>
      <c r="K48" s="519">
        <v>119</v>
      </c>
      <c r="L48" s="519">
        <v>86</v>
      </c>
      <c r="M48" s="513">
        <v>41</v>
      </c>
      <c r="N48" s="607">
        <v>127</v>
      </c>
      <c r="O48" s="388"/>
      <c r="P48" s="388"/>
      <c r="Q48" s="388"/>
      <c r="R48" s="388"/>
      <c r="S48" s="388"/>
      <c r="T48" s="388"/>
      <c r="U48" s="388"/>
      <c r="V48" s="388"/>
      <c r="W48" s="388"/>
      <c r="X48" s="388"/>
      <c r="Y48" s="388"/>
      <c r="Z48" s="388"/>
      <c r="AA48" s="388"/>
      <c r="AB48" s="388"/>
      <c r="AC48" s="388"/>
      <c r="AD48" s="388"/>
      <c r="AE48" s="388"/>
      <c r="AF48" s="388"/>
    </row>
    <row r="49" spans="1:32" s="389" customFormat="1" ht="15" customHeight="1" x14ac:dyDescent="0.2">
      <c r="A49" s="742">
        <v>11</v>
      </c>
      <c r="B49" s="623" t="s">
        <v>1164</v>
      </c>
      <c r="C49" s="513">
        <v>1</v>
      </c>
      <c r="D49" s="513">
        <v>5</v>
      </c>
      <c r="E49" s="513">
        <v>6</v>
      </c>
      <c r="F49" s="513">
        <v>0</v>
      </c>
      <c r="G49" s="513">
        <v>0</v>
      </c>
      <c r="H49" s="513">
        <v>0</v>
      </c>
      <c r="I49" s="513">
        <v>48</v>
      </c>
      <c r="J49" s="513">
        <v>34</v>
      </c>
      <c r="K49" s="519">
        <v>82</v>
      </c>
      <c r="L49" s="519">
        <v>49</v>
      </c>
      <c r="M49" s="513">
        <v>39</v>
      </c>
      <c r="N49" s="607">
        <v>88</v>
      </c>
      <c r="O49" s="388"/>
      <c r="P49" s="388"/>
      <c r="Q49" s="388"/>
      <c r="R49" s="388"/>
      <c r="S49" s="388"/>
      <c r="T49" s="388"/>
      <c r="U49" s="388"/>
      <c r="V49" s="388"/>
      <c r="W49" s="388"/>
      <c r="X49" s="388"/>
      <c r="Y49" s="388"/>
      <c r="Z49" s="388"/>
      <c r="AA49" s="388"/>
      <c r="AB49" s="388"/>
      <c r="AC49" s="388"/>
      <c r="AD49" s="388"/>
      <c r="AE49" s="388"/>
      <c r="AF49" s="388"/>
    </row>
    <row r="50" spans="1:32" s="389" customFormat="1" ht="15" customHeight="1" x14ac:dyDescent="0.2">
      <c r="A50" s="1245" t="s">
        <v>1306</v>
      </c>
      <c r="B50" s="1245"/>
      <c r="C50" s="620">
        <f>SUM(C39:C49)</f>
        <v>21</v>
      </c>
      <c r="D50" s="620">
        <f t="shared" ref="D50:N50" si="1">SUM(D39:D49)</f>
        <v>30</v>
      </c>
      <c r="E50" s="620">
        <f t="shared" si="1"/>
        <v>51</v>
      </c>
      <c r="F50" s="620">
        <f t="shared" si="1"/>
        <v>0</v>
      </c>
      <c r="G50" s="620">
        <f t="shared" si="1"/>
        <v>0</v>
      </c>
      <c r="H50" s="620">
        <f t="shared" si="1"/>
        <v>0</v>
      </c>
      <c r="I50" s="620">
        <f t="shared" si="1"/>
        <v>577</v>
      </c>
      <c r="J50" s="620">
        <f t="shared" si="1"/>
        <v>366</v>
      </c>
      <c r="K50" s="620">
        <f t="shared" si="1"/>
        <v>943</v>
      </c>
      <c r="L50" s="620">
        <f t="shared" si="1"/>
        <v>598</v>
      </c>
      <c r="M50" s="620">
        <f t="shared" si="1"/>
        <v>396</v>
      </c>
      <c r="N50" s="620">
        <f t="shared" si="1"/>
        <v>994</v>
      </c>
      <c r="O50" s="388"/>
      <c r="P50" s="388"/>
      <c r="Q50" s="388"/>
      <c r="R50" s="388"/>
      <c r="S50" s="388"/>
      <c r="T50" s="388"/>
      <c r="U50" s="388"/>
      <c r="V50" s="388"/>
      <c r="W50" s="388"/>
      <c r="X50" s="388"/>
      <c r="Y50" s="388"/>
      <c r="Z50" s="388"/>
      <c r="AA50" s="388"/>
      <c r="AB50" s="388"/>
      <c r="AC50" s="388"/>
      <c r="AD50" s="388"/>
      <c r="AE50" s="388"/>
      <c r="AF50" s="388"/>
    </row>
    <row r="51" spans="1:32" s="389" customFormat="1" ht="15" customHeight="1" x14ac:dyDescent="0.2">
      <c r="A51" s="529">
        <v>1</v>
      </c>
      <c r="B51" s="528" t="str">
        <f>'15'!B51</f>
        <v>Klinik Keluarga Bahagia</v>
      </c>
      <c r="C51" s="633">
        <v>0</v>
      </c>
      <c r="D51" s="633">
        <v>0</v>
      </c>
      <c r="E51" s="633">
        <v>0</v>
      </c>
      <c r="F51" s="633">
        <v>0</v>
      </c>
      <c r="G51" s="633">
        <v>0</v>
      </c>
      <c r="H51" s="624">
        <v>0</v>
      </c>
      <c r="I51" s="634">
        <v>0</v>
      </c>
      <c r="J51" s="634">
        <v>0</v>
      </c>
      <c r="K51" s="634">
        <v>0</v>
      </c>
      <c r="L51" s="634">
        <v>0</v>
      </c>
      <c r="M51" s="634">
        <v>0</v>
      </c>
      <c r="N51" s="634">
        <v>0</v>
      </c>
      <c r="O51" s="388"/>
      <c r="P51" s="388"/>
      <c r="Q51" s="388"/>
      <c r="R51" s="388"/>
      <c r="S51" s="388"/>
      <c r="T51" s="388"/>
      <c r="U51" s="388"/>
      <c r="V51" s="388"/>
      <c r="W51" s="388"/>
      <c r="X51" s="388"/>
      <c r="Y51" s="388"/>
      <c r="Z51" s="388"/>
      <c r="AA51" s="388"/>
      <c r="AB51" s="388"/>
      <c r="AC51" s="388"/>
      <c r="AD51" s="388"/>
      <c r="AE51" s="388"/>
      <c r="AF51" s="388"/>
    </row>
    <row r="52" spans="1:32" s="389" customFormat="1" ht="19.5" customHeight="1" x14ac:dyDescent="0.2">
      <c r="A52" s="532">
        <v>2</v>
      </c>
      <c r="B52" s="515" t="s">
        <v>1174</v>
      </c>
      <c r="C52" s="605">
        <v>0</v>
      </c>
      <c r="D52" s="605">
        <v>0</v>
      </c>
      <c r="E52" s="605">
        <v>0</v>
      </c>
      <c r="F52" s="605">
        <v>0</v>
      </c>
      <c r="G52" s="605">
        <v>0</v>
      </c>
      <c r="H52" s="606">
        <v>0</v>
      </c>
      <c r="I52" s="607">
        <v>0</v>
      </c>
      <c r="J52" s="607">
        <v>1</v>
      </c>
      <c r="K52" s="607">
        <v>1</v>
      </c>
      <c r="L52" s="607">
        <v>0</v>
      </c>
      <c r="M52" s="607">
        <v>1</v>
      </c>
      <c r="N52" s="607">
        <v>1</v>
      </c>
      <c r="O52" s="388"/>
      <c r="P52" s="388"/>
      <c r="Q52" s="388"/>
      <c r="R52" s="388"/>
      <c r="S52" s="388"/>
      <c r="T52" s="388"/>
      <c r="U52" s="388"/>
      <c r="V52" s="388"/>
      <c r="W52" s="388"/>
      <c r="X52" s="388"/>
      <c r="Y52" s="388"/>
      <c r="Z52" s="388"/>
      <c r="AA52" s="388"/>
      <c r="AB52" s="388"/>
      <c r="AC52" s="388"/>
      <c r="AD52" s="388"/>
      <c r="AE52" s="388"/>
      <c r="AF52" s="388"/>
    </row>
    <row r="53" spans="1:32" s="389" customFormat="1" ht="19.5" customHeight="1" x14ac:dyDescent="0.2">
      <c r="A53" s="532">
        <v>3</v>
      </c>
      <c r="B53" s="515" t="s">
        <v>1175</v>
      </c>
      <c r="C53" s="605">
        <v>0</v>
      </c>
      <c r="D53" s="605">
        <v>0</v>
      </c>
      <c r="E53" s="605">
        <v>0</v>
      </c>
      <c r="F53" s="605">
        <v>0</v>
      </c>
      <c r="G53" s="605">
        <v>0</v>
      </c>
      <c r="H53" s="606">
        <v>0</v>
      </c>
      <c r="I53" s="607">
        <v>1</v>
      </c>
      <c r="J53" s="607">
        <v>2</v>
      </c>
      <c r="K53" s="607">
        <v>3</v>
      </c>
      <c r="L53" s="607">
        <v>1</v>
      </c>
      <c r="M53" s="607">
        <v>2</v>
      </c>
      <c r="N53" s="607">
        <v>3</v>
      </c>
      <c r="O53" s="388"/>
      <c r="P53" s="388"/>
      <c r="Q53" s="388"/>
      <c r="R53" s="388"/>
      <c r="S53" s="388"/>
      <c r="T53" s="388"/>
      <c r="U53" s="388"/>
      <c r="V53" s="388"/>
      <c r="W53" s="388"/>
      <c r="X53" s="388"/>
      <c r="Y53" s="388"/>
      <c r="Z53" s="388"/>
      <c r="AA53" s="388"/>
      <c r="AB53" s="388"/>
      <c r="AC53" s="388"/>
      <c r="AD53" s="388"/>
      <c r="AE53" s="388"/>
      <c r="AF53" s="388"/>
    </row>
    <row r="54" spans="1:32" s="389" customFormat="1" ht="19.5" customHeight="1" x14ac:dyDescent="0.2">
      <c r="A54" s="532">
        <v>4</v>
      </c>
      <c r="B54" s="512" t="s">
        <v>1176</v>
      </c>
      <c r="C54" s="605">
        <v>0</v>
      </c>
      <c r="D54" s="605">
        <v>0</v>
      </c>
      <c r="E54" s="605">
        <v>0</v>
      </c>
      <c r="F54" s="605">
        <v>0</v>
      </c>
      <c r="G54" s="605">
        <v>0</v>
      </c>
      <c r="H54" s="606">
        <v>0</v>
      </c>
      <c r="I54" s="607">
        <v>0</v>
      </c>
      <c r="J54" s="607">
        <v>2</v>
      </c>
      <c r="K54" s="607">
        <v>2</v>
      </c>
      <c r="L54" s="607">
        <v>0</v>
      </c>
      <c r="M54" s="607">
        <v>2</v>
      </c>
      <c r="N54" s="607">
        <v>2</v>
      </c>
      <c r="O54" s="388"/>
      <c r="P54" s="388"/>
      <c r="Q54" s="388"/>
      <c r="R54" s="388"/>
      <c r="S54" s="388"/>
      <c r="T54" s="388"/>
      <c r="U54" s="388"/>
      <c r="V54" s="388"/>
      <c r="W54" s="388"/>
      <c r="X54" s="388"/>
      <c r="Y54" s="388"/>
      <c r="Z54" s="388"/>
      <c r="AA54" s="388"/>
      <c r="AB54" s="388"/>
      <c r="AC54" s="388"/>
      <c r="AD54" s="388"/>
      <c r="AE54" s="388"/>
      <c r="AF54" s="388"/>
    </row>
    <row r="55" spans="1:32" s="389" customFormat="1" ht="19.5" customHeight="1" x14ac:dyDescent="0.2">
      <c r="A55" s="532">
        <v>5</v>
      </c>
      <c r="B55" s="512" t="str">
        <f>'15'!B55</f>
        <v>Klinik Mitra 47</v>
      </c>
      <c r="C55" s="605">
        <v>0</v>
      </c>
      <c r="D55" s="605">
        <v>0</v>
      </c>
      <c r="E55" s="605">
        <v>0</v>
      </c>
      <c r="F55" s="605">
        <v>0</v>
      </c>
      <c r="G55" s="605">
        <v>0</v>
      </c>
      <c r="H55" s="606">
        <v>0</v>
      </c>
      <c r="I55" s="607">
        <v>0</v>
      </c>
      <c r="J55" s="607">
        <v>2</v>
      </c>
      <c r="K55" s="607">
        <v>2</v>
      </c>
      <c r="L55" s="607">
        <v>0</v>
      </c>
      <c r="M55" s="607">
        <v>2</v>
      </c>
      <c r="N55" s="607">
        <v>2</v>
      </c>
      <c r="O55" s="388"/>
      <c r="P55" s="388"/>
      <c r="Q55" s="388"/>
      <c r="R55" s="388"/>
      <c r="S55" s="388"/>
      <c r="T55" s="388"/>
      <c r="U55" s="388"/>
      <c r="V55" s="388"/>
      <c r="W55" s="388"/>
      <c r="X55" s="388"/>
      <c r="Y55" s="388"/>
      <c r="Z55" s="388"/>
      <c r="AA55" s="388"/>
      <c r="AB55" s="388"/>
      <c r="AC55" s="388"/>
      <c r="AD55" s="388"/>
      <c r="AE55" s="388"/>
      <c r="AF55" s="388"/>
    </row>
    <row r="56" spans="1:32" s="389" customFormat="1" ht="19.5" customHeight="1" x14ac:dyDescent="0.2">
      <c r="A56" s="532">
        <v>6</v>
      </c>
      <c r="B56" s="512" t="str">
        <f>'15'!B56</f>
        <v>Klinik Pratama Nusa Medika Gempolkrep</v>
      </c>
      <c r="C56" s="605">
        <v>0</v>
      </c>
      <c r="D56" s="605">
        <v>0</v>
      </c>
      <c r="E56" s="605">
        <v>0</v>
      </c>
      <c r="F56" s="605">
        <v>0</v>
      </c>
      <c r="G56" s="605">
        <v>0</v>
      </c>
      <c r="H56" s="606">
        <v>0</v>
      </c>
      <c r="I56" s="607">
        <v>4</v>
      </c>
      <c r="J56" s="607">
        <v>0</v>
      </c>
      <c r="K56" s="607">
        <v>4</v>
      </c>
      <c r="L56" s="607">
        <v>4</v>
      </c>
      <c r="M56" s="607">
        <v>0</v>
      </c>
      <c r="N56" s="607">
        <v>4</v>
      </c>
      <c r="O56" s="388"/>
      <c r="P56" s="388"/>
      <c r="Q56" s="388"/>
      <c r="R56" s="388"/>
      <c r="S56" s="388"/>
      <c r="T56" s="388"/>
      <c r="U56" s="388"/>
      <c r="V56" s="388"/>
      <c r="W56" s="388"/>
      <c r="X56" s="388"/>
      <c r="Y56" s="388"/>
      <c r="Z56" s="388"/>
      <c r="AA56" s="388"/>
      <c r="AB56" s="388"/>
      <c r="AC56" s="388"/>
      <c r="AD56" s="388"/>
      <c r="AE56" s="388"/>
      <c r="AF56" s="388"/>
    </row>
    <row r="57" spans="1:32" s="389" customFormat="1" ht="19.5" customHeight="1" x14ac:dyDescent="0.2">
      <c r="A57" s="532">
        <v>7</v>
      </c>
      <c r="B57" s="512" t="s">
        <v>1177</v>
      </c>
      <c r="C57" s="605">
        <v>0</v>
      </c>
      <c r="D57" s="605">
        <v>0</v>
      </c>
      <c r="E57" s="605">
        <v>0</v>
      </c>
      <c r="F57" s="605">
        <v>0</v>
      </c>
      <c r="G57" s="605">
        <v>0</v>
      </c>
      <c r="H57" s="606">
        <v>0</v>
      </c>
      <c r="I57" s="607">
        <v>0</v>
      </c>
      <c r="J57" s="607">
        <v>1</v>
      </c>
      <c r="K57" s="607">
        <v>1</v>
      </c>
      <c r="L57" s="607">
        <v>0</v>
      </c>
      <c r="M57" s="607">
        <v>1</v>
      </c>
      <c r="N57" s="607">
        <v>1</v>
      </c>
      <c r="O57" s="388"/>
      <c r="P57" s="388"/>
      <c r="Q57" s="388"/>
      <c r="R57" s="388"/>
      <c r="S57" s="388"/>
      <c r="T57" s="388"/>
      <c r="U57" s="388"/>
      <c r="V57" s="388"/>
      <c r="W57" s="388"/>
      <c r="X57" s="388"/>
      <c r="Y57" s="388"/>
      <c r="Z57" s="388"/>
      <c r="AA57" s="388"/>
      <c r="AB57" s="388"/>
      <c r="AC57" s="388"/>
      <c r="AD57" s="388"/>
      <c r="AE57" s="388"/>
      <c r="AF57" s="388"/>
    </row>
    <row r="58" spans="1:32" s="389" customFormat="1" ht="19.5" customHeight="1" x14ac:dyDescent="0.2">
      <c r="A58" s="532">
        <v>8</v>
      </c>
      <c r="B58" s="512" t="s">
        <v>1178</v>
      </c>
      <c r="C58" s="605">
        <v>0</v>
      </c>
      <c r="D58" s="605">
        <v>0</v>
      </c>
      <c r="E58" s="605">
        <v>0</v>
      </c>
      <c r="F58" s="605">
        <v>0</v>
      </c>
      <c r="G58" s="605">
        <v>0</v>
      </c>
      <c r="H58" s="606">
        <v>0</v>
      </c>
      <c r="I58" s="607">
        <v>0</v>
      </c>
      <c r="J58" s="607">
        <v>0</v>
      </c>
      <c r="K58" s="607">
        <v>0</v>
      </c>
      <c r="L58" s="607">
        <v>0</v>
      </c>
      <c r="M58" s="607">
        <v>0</v>
      </c>
      <c r="N58" s="607">
        <v>0</v>
      </c>
      <c r="O58" s="388"/>
      <c r="P58" s="388"/>
      <c r="Q58" s="388"/>
      <c r="R58" s="388"/>
      <c r="S58" s="388"/>
      <c r="T58" s="388"/>
      <c r="U58" s="388"/>
      <c r="V58" s="388"/>
      <c r="W58" s="388"/>
      <c r="X58" s="388"/>
      <c r="Y58" s="388"/>
      <c r="Z58" s="388"/>
      <c r="AA58" s="388"/>
      <c r="AB58" s="388"/>
      <c r="AC58" s="388"/>
      <c r="AD58" s="388"/>
      <c r="AE58" s="388"/>
      <c r="AF58" s="388"/>
    </row>
    <row r="59" spans="1:32" s="389" customFormat="1" ht="19.5" customHeight="1" x14ac:dyDescent="0.2">
      <c r="A59" s="532">
        <v>9</v>
      </c>
      <c r="B59" s="512" t="str">
        <f>'15'!B59</f>
        <v>Klinik Prima Medika</v>
      </c>
      <c r="C59" s="605">
        <v>0</v>
      </c>
      <c r="D59" s="605">
        <v>0</v>
      </c>
      <c r="E59" s="605">
        <v>0</v>
      </c>
      <c r="F59" s="605">
        <v>0</v>
      </c>
      <c r="G59" s="605">
        <v>0</v>
      </c>
      <c r="H59" s="606">
        <v>0</v>
      </c>
      <c r="I59" s="607">
        <v>1</v>
      </c>
      <c r="J59" s="607">
        <v>1</v>
      </c>
      <c r="K59" s="607">
        <v>2</v>
      </c>
      <c r="L59" s="607">
        <v>1</v>
      </c>
      <c r="M59" s="607">
        <v>1</v>
      </c>
      <c r="N59" s="607">
        <v>2</v>
      </c>
      <c r="O59" s="388"/>
      <c r="P59" s="388"/>
      <c r="Q59" s="388"/>
      <c r="R59" s="388"/>
      <c r="S59" s="388"/>
      <c r="T59" s="388"/>
      <c r="U59" s="388"/>
      <c r="V59" s="388"/>
      <c r="W59" s="388"/>
      <c r="X59" s="388"/>
      <c r="Y59" s="388"/>
      <c r="Z59" s="388"/>
      <c r="AA59" s="388"/>
      <c r="AB59" s="388"/>
      <c r="AC59" s="388"/>
      <c r="AD59" s="388"/>
      <c r="AE59" s="388"/>
      <c r="AF59" s="388"/>
    </row>
    <row r="60" spans="1:32" s="389" customFormat="1" ht="19.5" customHeight="1" x14ac:dyDescent="0.2">
      <c r="A60" s="532">
        <v>10</v>
      </c>
      <c r="B60" s="512" t="s">
        <v>1179</v>
      </c>
      <c r="C60" s="605">
        <v>0</v>
      </c>
      <c r="D60" s="605">
        <v>0</v>
      </c>
      <c r="E60" s="605">
        <v>0</v>
      </c>
      <c r="F60" s="605">
        <v>0</v>
      </c>
      <c r="G60" s="605">
        <v>0</v>
      </c>
      <c r="H60" s="606">
        <v>0</v>
      </c>
      <c r="I60" s="607">
        <v>0</v>
      </c>
      <c r="J60" s="607">
        <v>1</v>
      </c>
      <c r="K60" s="607">
        <v>1</v>
      </c>
      <c r="L60" s="607">
        <v>0</v>
      </c>
      <c r="M60" s="607">
        <v>1</v>
      </c>
      <c r="N60" s="607">
        <v>1</v>
      </c>
      <c r="O60" s="388"/>
      <c r="P60" s="388"/>
      <c r="Q60" s="388"/>
      <c r="R60" s="388"/>
      <c r="S60" s="388"/>
      <c r="T60" s="388"/>
      <c r="U60" s="388"/>
      <c r="V60" s="388"/>
      <c r="W60" s="388"/>
      <c r="X60" s="388"/>
      <c r="Y60" s="388"/>
      <c r="Z60" s="388"/>
      <c r="AA60" s="388"/>
      <c r="AB60" s="388"/>
      <c r="AC60" s="388"/>
      <c r="AD60" s="388"/>
      <c r="AE60" s="388"/>
      <c r="AF60" s="388"/>
    </row>
    <row r="61" spans="1:32" s="389" customFormat="1" ht="19.5" customHeight="1" x14ac:dyDescent="0.2">
      <c r="A61" s="532">
        <v>11</v>
      </c>
      <c r="B61" s="512" t="s">
        <v>1180</v>
      </c>
      <c r="C61" s="605">
        <v>0</v>
      </c>
      <c r="D61" s="605">
        <v>0</v>
      </c>
      <c r="E61" s="605">
        <v>0</v>
      </c>
      <c r="F61" s="605">
        <v>0</v>
      </c>
      <c r="G61" s="605">
        <v>0</v>
      </c>
      <c r="H61" s="606">
        <v>0</v>
      </c>
      <c r="I61" s="607">
        <v>0</v>
      </c>
      <c r="J61" s="607">
        <v>1</v>
      </c>
      <c r="K61" s="607">
        <v>1</v>
      </c>
      <c r="L61" s="607">
        <v>0</v>
      </c>
      <c r="M61" s="607">
        <v>1</v>
      </c>
      <c r="N61" s="607">
        <v>1</v>
      </c>
      <c r="O61" s="388"/>
      <c r="P61" s="388"/>
      <c r="Q61" s="388"/>
      <c r="R61" s="388"/>
      <c r="S61" s="388"/>
      <c r="T61" s="388"/>
      <c r="U61" s="388"/>
      <c r="V61" s="388"/>
      <c r="W61" s="388"/>
      <c r="X61" s="388"/>
      <c r="Y61" s="388"/>
      <c r="Z61" s="388"/>
      <c r="AA61" s="388"/>
      <c r="AB61" s="388"/>
      <c r="AC61" s="388"/>
      <c r="AD61" s="388"/>
      <c r="AE61" s="388"/>
      <c r="AF61" s="388"/>
    </row>
    <row r="62" spans="1:32" s="389" customFormat="1" ht="19.5" customHeight="1" x14ac:dyDescent="0.2">
      <c r="A62" s="532">
        <v>12</v>
      </c>
      <c r="B62" s="512" t="str">
        <f>'15'!B62</f>
        <v>Klinik An-Nawawi</v>
      </c>
      <c r="C62" s="605">
        <v>0</v>
      </c>
      <c r="D62" s="605">
        <v>0</v>
      </c>
      <c r="E62" s="605">
        <v>0</v>
      </c>
      <c r="F62" s="605">
        <v>0</v>
      </c>
      <c r="G62" s="605">
        <v>0</v>
      </c>
      <c r="H62" s="606">
        <v>0</v>
      </c>
      <c r="I62" s="607">
        <v>0</v>
      </c>
      <c r="J62" s="607">
        <v>1</v>
      </c>
      <c r="K62" s="607">
        <v>1</v>
      </c>
      <c r="L62" s="607">
        <v>0</v>
      </c>
      <c r="M62" s="607">
        <v>1</v>
      </c>
      <c r="N62" s="607">
        <v>1</v>
      </c>
      <c r="O62" s="388"/>
      <c r="P62" s="388"/>
      <c r="Q62" s="388"/>
      <c r="R62" s="388"/>
      <c r="S62" s="388"/>
      <c r="T62" s="388"/>
      <c r="U62" s="388"/>
      <c r="V62" s="388"/>
      <c r="W62" s="388"/>
      <c r="X62" s="388"/>
      <c r="Y62" s="388"/>
      <c r="Z62" s="388"/>
      <c r="AA62" s="388"/>
      <c r="AB62" s="388"/>
      <c r="AC62" s="388"/>
      <c r="AD62" s="388"/>
      <c r="AE62" s="388"/>
      <c r="AF62" s="388"/>
    </row>
    <row r="63" spans="1:32" s="389" customFormat="1" ht="19.5" customHeight="1" x14ac:dyDescent="0.2">
      <c r="A63" s="532">
        <v>13</v>
      </c>
      <c r="B63" s="512" t="s">
        <v>1181</v>
      </c>
      <c r="C63" s="605">
        <v>0</v>
      </c>
      <c r="D63" s="605">
        <v>0</v>
      </c>
      <c r="E63" s="605">
        <v>0</v>
      </c>
      <c r="F63" s="605">
        <v>0</v>
      </c>
      <c r="G63" s="605">
        <v>0</v>
      </c>
      <c r="H63" s="606">
        <v>0</v>
      </c>
      <c r="I63" s="607">
        <v>0</v>
      </c>
      <c r="J63" s="607">
        <v>3</v>
      </c>
      <c r="K63" s="607">
        <v>3</v>
      </c>
      <c r="L63" s="607">
        <v>0</v>
      </c>
      <c r="M63" s="607">
        <v>3</v>
      </c>
      <c r="N63" s="607">
        <v>3</v>
      </c>
      <c r="O63" s="388"/>
      <c r="P63" s="388"/>
      <c r="Q63" s="388"/>
      <c r="R63" s="388"/>
      <c r="S63" s="388"/>
      <c r="T63" s="388"/>
      <c r="U63" s="388"/>
      <c r="V63" s="388"/>
      <c r="W63" s="388"/>
      <c r="X63" s="388"/>
      <c r="Y63" s="388"/>
      <c r="Z63" s="388"/>
      <c r="AA63" s="388"/>
      <c r="AB63" s="388"/>
      <c r="AC63" s="388"/>
      <c r="AD63" s="388"/>
      <c r="AE63" s="388"/>
      <c r="AF63" s="388"/>
    </row>
    <row r="64" spans="1:32" s="389" customFormat="1" ht="19.5" customHeight="1" x14ac:dyDescent="0.2">
      <c r="A64" s="532">
        <v>14</v>
      </c>
      <c r="B64" s="512" t="s">
        <v>1182</v>
      </c>
      <c r="C64" s="605">
        <v>0</v>
      </c>
      <c r="D64" s="605">
        <v>0</v>
      </c>
      <c r="E64" s="605">
        <v>0</v>
      </c>
      <c r="F64" s="605">
        <v>0</v>
      </c>
      <c r="G64" s="605">
        <v>0</v>
      </c>
      <c r="H64" s="606">
        <v>0</v>
      </c>
      <c r="I64" s="607">
        <v>0</v>
      </c>
      <c r="J64" s="607">
        <v>1</v>
      </c>
      <c r="K64" s="607">
        <v>1</v>
      </c>
      <c r="L64" s="607">
        <v>0</v>
      </c>
      <c r="M64" s="607">
        <v>1</v>
      </c>
      <c r="N64" s="607">
        <v>1</v>
      </c>
      <c r="O64" s="388"/>
      <c r="P64" s="388"/>
      <c r="Q64" s="388"/>
      <c r="R64" s="388"/>
      <c r="S64" s="388"/>
      <c r="T64" s="388"/>
      <c r="U64" s="388"/>
      <c r="V64" s="388"/>
      <c r="W64" s="388"/>
      <c r="X64" s="388"/>
      <c r="Y64" s="388"/>
      <c r="Z64" s="388"/>
      <c r="AA64" s="388"/>
      <c r="AB64" s="388"/>
      <c r="AC64" s="388"/>
      <c r="AD64" s="388"/>
      <c r="AE64" s="388"/>
      <c r="AF64" s="388"/>
    </row>
    <row r="65" spans="1:32" s="389" customFormat="1" ht="19.5" customHeight="1" x14ac:dyDescent="0.2">
      <c r="A65" s="532">
        <v>15</v>
      </c>
      <c r="B65" s="512" t="s">
        <v>1183</v>
      </c>
      <c r="C65" s="605">
        <v>0</v>
      </c>
      <c r="D65" s="605">
        <v>0</v>
      </c>
      <c r="E65" s="605">
        <v>0</v>
      </c>
      <c r="F65" s="605">
        <v>0</v>
      </c>
      <c r="G65" s="605">
        <v>0</v>
      </c>
      <c r="H65" s="606">
        <v>0</v>
      </c>
      <c r="I65" s="607">
        <v>2</v>
      </c>
      <c r="J65" s="607">
        <v>3</v>
      </c>
      <c r="K65" s="607">
        <v>5</v>
      </c>
      <c r="L65" s="607">
        <v>2</v>
      </c>
      <c r="M65" s="607">
        <v>3</v>
      </c>
      <c r="N65" s="607">
        <v>5</v>
      </c>
      <c r="O65" s="388"/>
      <c r="P65" s="388"/>
      <c r="Q65" s="388"/>
      <c r="R65" s="388"/>
      <c r="S65" s="388"/>
      <c r="T65" s="388"/>
      <c r="U65" s="388"/>
      <c r="V65" s="388"/>
      <c r="W65" s="388"/>
      <c r="X65" s="388"/>
      <c r="Y65" s="388"/>
      <c r="Z65" s="388"/>
      <c r="AA65" s="388"/>
      <c r="AB65" s="388"/>
      <c r="AC65" s="388"/>
      <c r="AD65" s="388"/>
      <c r="AE65" s="388"/>
      <c r="AF65" s="388"/>
    </row>
    <row r="66" spans="1:32" s="389" customFormat="1" ht="19.5" customHeight="1" x14ac:dyDescent="0.2">
      <c r="A66" s="532">
        <v>16</v>
      </c>
      <c r="B66" s="512" t="str">
        <f>'15'!B66</f>
        <v>Klinik Pratama Rawat Inap Dan Bersalin Muhamadiyah</v>
      </c>
      <c r="C66" s="605">
        <v>0</v>
      </c>
      <c r="D66" s="605">
        <v>0</v>
      </c>
      <c r="E66" s="605">
        <v>0</v>
      </c>
      <c r="F66" s="605">
        <v>0</v>
      </c>
      <c r="G66" s="605">
        <v>0</v>
      </c>
      <c r="H66" s="606">
        <v>0</v>
      </c>
      <c r="I66" s="607">
        <v>1</v>
      </c>
      <c r="J66" s="607">
        <v>1</v>
      </c>
      <c r="K66" s="607">
        <v>2</v>
      </c>
      <c r="L66" s="607">
        <v>1</v>
      </c>
      <c r="M66" s="607">
        <v>1</v>
      </c>
      <c r="N66" s="607">
        <v>2</v>
      </c>
      <c r="O66" s="388"/>
      <c r="P66" s="388"/>
      <c r="Q66" s="388"/>
      <c r="R66" s="388"/>
      <c r="S66" s="388"/>
      <c r="T66" s="388"/>
      <c r="U66" s="388"/>
      <c r="V66" s="388"/>
      <c r="W66" s="388"/>
      <c r="X66" s="388"/>
      <c r="Y66" s="388"/>
      <c r="Z66" s="388"/>
      <c r="AA66" s="388"/>
      <c r="AB66" s="388"/>
      <c r="AC66" s="388"/>
      <c r="AD66" s="388"/>
      <c r="AE66" s="388"/>
      <c r="AF66" s="388"/>
    </row>
    <row r="67" spans="1:32" s="389" customFormat="1" ht="19.5" customHeight="1" x14ac:dyDescent="0.2">
      <c r="A67" s="532">
        <v>17</v>
      </c>
      <c r="B67" s="512" t="str">
        <f>'15'!B67</f>
        <v>Klinik Ra. Basoeni 104</v>
      </c>
      <c r="C67" s="605">
        <v>0</v>
      </c>
      <c r="D67" s="605">
        <v>0</v>
      </c>
      <c r="E67" s="605">
        <v>0</v>
      </c>
      <c r="F67" s="605">
        <v>0</v>
      </c>
      <c r="G67" s="605">
        <v>0</v>
      </c>
      <c r="H67" s="606">
        <v>0</v>
      </c>
      <c r="I67" s="607">
        <v>0</v>
      </c>
      <c r="J67" s="607">
        <v>0</v>
      </c>
      <c r="K67" s="607">
        <v>0</v>
      </c>
      <c r="L67" s="607">
        <v>0</v>
      </c>
      <c r="M67" s="607">
        <v>0</v>
      </c>
      <c r="N67" s="607">
        <v>0</v>
      </c>
      <c r="O67" s="388"/>
      <c r="P67" s="388"/>
      <c r="Q67" s="388"/>
      <c r="R67" s="388"/>
      <c r="S67" s="388"/>
      <c r="T67" s="388"/>
      <c r="U67" s="388"/>
      <c r="V67" s="388"/>
      <c r="W67" s="388"/>
      <c r="X67" s="388"/>
      <c r="Y67" s="388"/>
      <c r="Z67" s="388"/>
      <c r="AA67" s="388"/>
      <c r="AB67" s="388"/>
      <c r="AC67" s="388"/>
      <c r="AD67" s="388"/>
      <c r="AE67" s="388"/>
      <c r="AF67" s="388"/>
    </row>
    <row r="68" spans="1:32" s="389" customFormat="1" ht="19.5" customHeight="1" x14ac:dyDescent="0.2">
      <c r="A68" s="532">
        <v>18</v>
      </c>
      <c r="B68" s="512" t="str">
        <f>'15'!B68</f>
        <v>Klinik Rahma Kartika</v>
      </c>
      <c r="C68" s="605">
        <v>0</v>
      </c>
      <c r="D68" s="605">
        <v>0</v>
      </c>
      <c r="E68" s="605">
        <v>0</v>
      </c>
      <c r="F68" s="605">
        <v>0</v>
      </c>
      <c r="G68" s="605">
        <v>0</v>
      </c>
      <c r="H68" s="606">
        <v>0</v>
      </c>
      <c r="I68" s="607">
        <v>0</v>
      </c>
      <c r="J68" s="607">
        <v>1</v>
      </c>
      <c r="K68" s="607">
        <v>1</v>
      </c>
      <c r="L68" s="607">
        <v>0</v>
      </c>
      <c r="M68" s="607">
        <v>1</v>
      </c>
      <c r="N68" s="607">
        <v>1</v>
      </c>
      <c r="O68" s="388"/>
      <c r="P68" s="388"/>
      <c r="Q68" s="388"/>
      <c r="R68" s="388"/>
      <c r="S68" s="388"/>
      <c r="T68" s="388"/>
      <c r="U68" s="388"/>
      <c r="V68" s="388"/>
      <c r="W68" s="388"/>
      <c r="X68" s="388"/>
      <c r="Y68" s="388"/>
      <c r="Z68" s="388"/>
      <c r="AA68" s="388"/>
      <c r="AB68" s="388"/>
      <c r="AC68" s="388"/>
      <c r="AD68" s="388"/>
      <c r="AE68" s="388"/>
      <c r="AF68" s="388"/>
    </row>
    <row r="69" spans="1:32" s="389" customFormat="1" ht="19.5" customHeight="1" x14ac:dyDescent="0.2">
      <c r="A69" s="532">
        <v>19</v>
      </c>
      <c r="B69" s="512" t="str">
        <f>'15'!B69</f>
        <v>Klinik Akbar Medika</v>
      </c>
      <c r="C69" s="605">
        <v>0</v>
      </c>
      <c r="D69" s="605">
        <v>0</v>
      </c>
      <c r="E69" s="605">
        <v>0</v>
      </c>
      <c r="F69" s="605">
        <v>0</v>
      </c>
      <c r="G69" s="605">
        <v>0</v>
      </c>
      <c r="H69" s="606">
        <v>0</v>
      </c>
      <c r="I69" s="607">
        <v>0</v>
      </c>
      <c r="J69" s="607">
        <v>1</v>
      </c>
      <c r="K69" s="607">
        <v>1</v>
      </c>
      <c r="L69" s="607">
        <v>0</v>
      </c>
      <c r="M69" s="607">
        <v>1</v>
      </c>
      <c r="N69" s="607">
        <v>1</v>
      </c>
      <c r="O69" s="388"/>
      <c r="P69" s="388"/>
      <c r="Q69" s="388"/>
      <c r="R69" s="388"/>
      <c r="S69" s="388"/>
      <c r="T69" s="388"/>
      <c r="U69" s="388"/>
      <c r="V69" s="388"/>
      <c r="W69" s="388"/>
      <c r="X69" s="388"/>
      <c r="Y69" s="388"/>
      <c r="Z69" s="388"/>
      <c r="AA69" s="388"/>
      <c r="AB69" s="388"/>
      <c r="AC69" s="388"/>
      <c r="AD69" s="388"/>
      <c r="AE69" s="388"/>
      <c r="AF69" s="388"/>
    </row>
    <row r="70" spans="1:32" s="389" customFormat="1" ht="19.5" customHeight="1" x14ac:dyDescent="0.2">
      <c r="A70" s="532">
        <v>20</v>
      </c>
      <c r="B70" s="512" t="str">
        <f>'15'!B70</f>
        <v>Klinik Zam-Zam Mojokerto</v>
      </c>
      <c r="C70" s="605">
        <v>0</v>
      </c>
      <c r="D70" s="605">
        <v>0</v>
      </c>
      <c r="E70" s="605">
        <v>0</v>
      </c>
      <c r="F70" s="605">
        <v>0</v>
      </c>
      <c r="G70" s="605">
        <v>0</v>
      </c>
      <c r="H70" s="606">
        <v>0</v>
      </c>
      <c r="I70" s="607">
        <v>0</v>
      </c>
      <c r="J70" s="607">
        <v>1</v>
      </c>
      <c r="K70" s="607">
        <v>1</v>
      </c>
      <c r="L70" s="607">
        <v>0</v>
      </c>
      <c r="M70" s="607">
        <v>1</v>
      </c>
      <c r="N70" s="607">
        <v>1</v>
      </c>
      <c r="O70" s="388"/>
      <c r="P70" s="388"/>
      <c r="Q70" s="388"/>
      <c r="R70" s="388"/>
      <c r="S70" s="388"/>
      <c r="T70" s="388"/>
      <c r="U70" s="388"/>
      <c r="V70" s="388"/>
      <c r="W70" s="388"/>
      <c r="X70" s="388"/>
      <c r="Y70" s="388"/>
      <c r="Z70" s="388"/>
      <c r="AA70" s="388"/>
      <c r="AB70" s="388"/>
      <c r="AC70" s="388"/>
      <c r="AD70" s="388"/>
      <c r="AE70" s="388"/>
      <c r="AF70" s="388"/>
    </row>
    <row r="71" spans="1:32" s="389" customFormat="1" ht="19.5" customHeight="1" x14ac:dyDescent="0.2">
      <c r="A71" s="532">
        <v>21</v>
      </c>
      <c r="B71" s="512" t="str">
        <f>'15'!B71</f>
        <v>Klinik Rohima</v>
      </c>
      <c r="C71" s="605">
        <v>0</v>
      </c>
      <c r="D71" s="605">
        <v>0</v>
      </c>
      <c r="E71" s="605">
        <v>0</v>
      </c>
      <c r="F71" s="605">
        <v>0</v>
      </c>
      <c r="G71" s="605">
        <v>0</v>
      </c>
      <c r="H71" s="606">
        <v>0</v>
      </c>
      <c r="I71" s="607">
        <v>4</v>
      </c>
      <c r="J71" s="607">
        <v>3</v>
      </c>
      <c r="K71" s="607">
        <v>7</v>
      </c>
      <c r="L71" s="607">
        <v>4</v>
      </c>
      <c r="M71" s="607">
        <v>3</v>
      </c>
      <c r="N71" s="607">
        <v>7</v>
      </c>
      <c r="O71" s="388"/>
      <c r="P71" s="388"/>
      <c r="Q71" s="388"/>
      <c r="R71" s="388"/>
      <c r="S71" s="388"/>
      <c r="T71" s="388"/>
      <c r="U71" s="388"/>
      <c r="V71" s="388"/>
      <c r="W71" s="388"/>
      <c r="X71" s="388"/>
      <c r="Y71" s="388"/>
      <c r="Z71" s="388"/>
      <c r="AA71" s="388"/>
      <c r="AB71" s="388"/>
      <c r="AC71" s="388"/>
      <c r="AD71" s="388"/>
      <c r="AE71" s="388"/>
      <c r="AF71" s="388"/>
    </row>
    <row r="72" spans="1:32" s="389" customFormat="1" ht="19.5" customHeight="1" x14ac:dyDescent="0.2">
      <c r="A72" s="532">
        <v>22</v>
      </c>
      <c r="B72" s="512" t="str">
        <f>'15'!B72</f>
        <v>Klinik Permata Bunda</v>
      </c>
      <c r="C72" s="605">
        <v>0</v>
      </c>
      <c r="D72" s="605">
        <v>0</v>
      </c>
      <c r="E72" s="605">
        <v>0</v>
      </c>
      <c r="F72" s="605">
        <v>0</v>
      </c>
      <c r="G72" s="605">
        <v>0</v>
      </c>
      <c r="H72" s="606">
        <v>0</v>
      </c>
      <c r="I72" s="607">
        <v>2</v>
      </c>
      <c r="J72" s="607">
        <v>4</v>
      </c>
      <c r="K72" s="607">
        <v>6</v>
      </c>
      <c r="L72" s="607">
        <v>2</v>
      </c>
      <c r="M72" s="607">
        <v>4</v>
      </c>
      <c r="N72" s="607">
        <v>6</v>
      </c>
      <c r="O72" s="388"/>
      <c r="P72" s="388"/>
      <c r="Q72" s="388"/>
      <c r="R72" s="388"/>
      <c r="S72" s="388"/>
      <c r="T72" s="388"/>
      <c r="U72" s="388"/>
      <c r="V72" s="388"/>
      <c r="W72" s="388"/>
      <c r="X72" s="388"/>
      <c r="Y72" s="388"/>
      <c r="Z72" s="388"/>
      <c r="AA72" s="388"/>
      <c r="AB72" s="388"/>
      <c r="AC72" s="388"/>
      <c r="AD72" s="388"/>
      <c r="AE72" s="388"/>
      <c r="AF72" s="388"/>
    </row>
    <row r="73" spans="1:32" s="389" customFormat="1" ht="19.5" customHeight="1" x14ac:dyDescent="0.2">
      <c r="A73" s="532">
        <v>23</v>
      </c>
      <c r="B73" s="512" t="str">
        <f>'15'!B73</f>
        <v>Klinik Nusa Medika Puri</v>
      </c>
      <c r="C73" s="605">
        <v>0</v>
      </c>
      <c r="D73" s="605">
        <v>0</v>
      </c>
      <c r="E73" s="605">
        <v>0</v>
      </c>
      <c r="F73" s="605">
        <v>0</v>
      </c>
      <c r="G73" s="605">
        <v>0</v>
      </c>
      <c r="H73" s="606">
        <v>0</v>
      </c>
      <c r="I73" s="607">
        <v>0</v>
      </c>
      <c r="J73" s="607">
        <v>3</v>
      </c>
      <c r="K73" s="607">
        <v>3</v>
      </c>
      <c r="L73" s="607">
        <v>0</v>
      </c>
      <c r="M73" s="607">
        <v>3</v>
      </c>
      <c r="N73" s="607">
        <v>3</v>
      </c>
      <c r="O73" s="388"/>
      <c r="P73" s="388"/>
      <c r="Q73" s="388"/>
      <c r="R73" s="388"/>
      <c r="S73" s="388"/>
      <c r="T73" s="388"/>
      <c r="U73" s="388"/>
      <c r="V73" s="388"/>
      <c r="W73" s="388"/>
      <c r="X73" s="388"/>
      <c r="Y73" s="388"/>
      <c r="Z73" s="388"/>
      <c r="AA73" s="388"/>
      <c r="AB73" s="388"/>
      <c r="AC73" s="388"/>
      <c r="AD73" s="388"/>
      <c r="AE73" s="388"/>
      <c r="AF73" s="388"/>
    </row>
    <row r="74" spans="1:32" s="389" customFormat="1" ht="19.5" customHeight="1" x14ac:dyDescent="0.2">
      <c r="A74" s="532">
        <v>24</v>
      </c>
      <c r="B74" s="512" t="str">
        <f>'15'!B74</f>
        <v>Klinik Pratama " Eka Medika "</v>
      </c>
      <c r="C74" s="605">
        <v>0</v>
      </c>
      <c r="D74" s="605">
        <v>0</v>
      </c>
      <c r="E74" s="605">
        <v>0</v>
      </c>
      <c r="F74" s="605">
        <v>0</v>
      </c>
      <c r="G74" s="605">
        <v>0</v>
      </c>
      <c r="H74" s="606">
        <v>0</v>
      </c>
      <c r="I74" s="607">
        <v>0</v>
      </c>
      <c r="J74" s="607">
        <v>0</v>
      </c>
      <c r="K74" s="607">
        <v>0</v>
      </c>
      <c r="L74" s="607">
        <v>0</v>
      </c>
      <c r="M74" s="607">
        <v>0</v>
      </c>
      <c r="N74" s="607">
        <v>0</v>
      </c>
      <c r="O74" s="388"/>
      <c r="P74" s="388"/>
      <c r="Q74" s="388"/>
      <c r="R74" s="388"/>
      <c r="S74" s="388"/>
      <c r="T74" s="388"/>
      <c r="U74" s="388"/>
      <c r="V74" s="388"/>
      <c r="W74" s="388"/>
      <c r="X74" s="388"/>
      <c r="Y74" s="388"/>
      <c r="Z74" s="388"/>
      <c r="AA74" s="388"/>
      <c r="AB74" s="388"/>
      <c r="AC74" s="388"/>
      <c r="AD74" s="388"/>
      <c r="AE74" s="388"/>
      <c r="AF74" s="388"/>
    </row>
    <row r="75" spans="1:32" s="389" customFormat="1" ht="19.5" customHeight="1" x14ac:dyDescent="0.2">
      <c r="A75" s="532">
        <v>25</v>
      </c>
      <c r="B75" s="512" t="str">
        <f>'15'!B75</f>
        <v>Klinik Mata Royal Edc Mojosari</v>
      </c>
      <c r="C75" s="605">
        <v>0</v>
      </c>
      <c r="D75" s="605">
        <v>0</v>
      </c>
      <c r="E75" s="605">
        <v>0</v>
      </c>
      <c r="F75" s="605">
        <v>0</v>
      </c>
      <c r="G75" s="605">
        <v>0</v>
      </c>
      <c r="H75" s="606">
        <v>0</v>
      </c>
      <c r="I75" s="607">
        <v>5</v>
      </c>
      <c r="J75" s="607">
        <v>8</v>
      </c>
      <c r="K75" s="607">
        <v>13</v>
      </c>
      <c r="L75" s="607">
        <v>5</v>
      </c>
      <c r="M75" s="607">
        <v>8</v>
      </c>
      <c r="N75" s="607">
        <v>13</v>
      </c>
      <c r="O75" s="388"/>
      <c r="P75" s="388"/>
      <c r="Q75" s="388"/>
      <c r="R75" s="388"/>
      <c r="S75" s="388"/>
      <c r="T75" s="388"/>
      <c r="U75" s="388"/>
      <c r="V75" s="388"/>
      <c r="W75" s="388"/>
      <c r="X75" s="388"/>
      <c r="Y75" s="388"/>
      <c r="Z75" s="388"/>
      <c r="AA75" s="388"/>
      <c r="AB75" s="388"/>
      <c r="AC75" s="388"/>
      <c r="AD75" s="388"/>
      <c r="AE75" s="388"/>
      <c r="AF75" s="388"/>
    </row>
    <row r="76" spans="1:32" s="389" customFormat="1" ht="19.5" customHeight="1" x14ac:dyDescent="0.2">
      <c r="A76" s="532">
        <v>26</v>
      </c>
      <c r="B76" s="512" t="str">
        <f>'15'!B76</f>
        <v>Klinik Kencana Asri Medika</v>
      </c>
      <c r="C76" s="605">
        <v>0</v>
      </c>
      <c r="D76" s="605">
        <v>0</v>
      </c>
      <c r="E76" s="605">
        <v>0</v>
      </c>
      <c r="F76" s="605">
        <v>0</v>
      </c>
      <c r="G76" s="605">
        <v>0</v>
      </c>
      <c r="H76" s="606">
        <v>0</v>
      </c>
      <c r="I76" s="607">
        <v>0</v>
      </c>
      <c r="J76" s="607">
        <v>1</v>
      </c>
      <c r="K76" s="607">
        <v>1</v>
      </c>
      <c r="L76" s="607">
        <v>0</v>
      </c>
      <c r="M76" s="607">
        <v>1</v>
      </c>
      <c r="N76" s="607">
        <v>1</v>
      </c>
      <c r="O76" s="388"/>
      <c r="P76" s="388"/>
      <c r="Q76" s="388"/>
      <c r="R76" s="388"/>
      <c r="S76" s="388"/>
      <c r="T76" s="388"/>
      <c r="U76" s="388"/>
      <c r="V76" s="388"/>
      <c r="W76" s="388"/>
      <c r="X76" s="388"/>
      <c r="Y76" s="388"/>
      <c r="Z76" s="388"/>
      <c r="AA76" s="388"/>
      <c r="AB76" s="388"/>
      <c r="AC76" s="388"/>
      <c r="AD76" s="388"/>
      <c r="AE76" s="388"/>
      <c r="AF76" s="388"/>
    </row>
    <row r="77" spans="1:32" s="389" customFormat="1" ht="19.5" customHeight="1" x14ac:dyDescent="0.2">
      <c r="A77" s="532">
        <v>27</v>
      </c>
      <c r="B77" s="512" t="str">
        <f>'15'!B77</f>
        <v>Klinik Puri Medika</v>
      </c>
      <c r="C77" s="605">
        <v>0</v>
      </c>
      <c r="D77" s="605">
        <v>0</v>
      </c>
      <c r="E77" s="605">
        <v>0</v>
      </c>
      <c r="F77" s="605">
        <v>0</v>
      </c>
      <c r="G77" s="605">
        <v>0</v>
      </c>
      <c r="H77" s="606">
        <v>0</v>
      </c>
      <c r="I77" s="607">
        <v>1</v>
      </c>
      <c r="J77" s="607">
        <v>0</v>
      </c>
      <c r="K77" s="607">
        <v>1</v>
      </c>
      <c r="L77" s="607">
        <v>1</v>
      </c>
      <c r="M77" s="607">
        <v>0</v>
      </c>
      <c r="N77" s="607">
        <v>1</v>
      </c>
      <c r="O77" s="388"/>
      <c r="P77" s="388"/>
      <c r="Q77" s="388"/>
      <c r="R77" s="388"/>
      <c r="S77" s="388"/>
      <c r="T77" s="388"/>
      <c r="U77" s="388"/>
      <c r="V77" s="388"/>
      <c r="W77" s="388"/>
      <c r="X77" s="388"/>
      <c r="Y77" s="388"/>
      <c r="Z77" s="388"/>
      <c r="AA77" s="388"/>
      <c r="AB77" s="388"/>
      <c r="AC77" s="388"/>
      <c r="AD77" s="388"/>
      <c r="AE77" s="388"/>
      <c r="AF77" s="388"/>
    </row>
    <row r="78" spans="1:32" s="389" customFormat="1" ht="19.5" customHeight="1" x14ac:dyDescent="0.2">
      <c r="A78" s="532">
        <v>28</v>
      </c>
      <c r="B78" s="512" t="str">
        <f>'15'!B78</f>
        <v>Klinik Dr. Djalu</v>
      </c>
      <c r="C78" s="605">
        <v>0</v>
      </c>
      <c r="D78" s="605">
        <v>0</v>
      </c>
      <c r="E78" s="605">
        <v>0</v>
      </c>
      <c r="F78" s="605">
        <v>0</v>
      </c>
      <c r="G78" s="605">
        <v>0</v>
      </c>
      <c r="H78" s="606">
        <v>0</v>
      </c>
      <c r="I78" s="607">
        <v>2</v>
      </c>
      <c r="J78" s="607">
        <v>6</v>
      </c>
      <c r="K78" s="607">
        <v>8</v>
      </c>
      <c r="L78" s="607">
        <v>2</v>
      </c>
      <c r="M78" s="607">
        <v>6</v>
      </c>
      <c r="N78" s="607">
        <v>8</v>
      </c>
      <c r="O78" s="388"/>
      <c r="P78" s="388"/>
      <c r="Q78" s="388"/>
      <c r="R78" s="388"/>
      <c r="S78" s="388"/>
      <c r="T78" s="388"/>
      <c r="U78" s="388"/>
      <c r="V78" s="388"/>
      <c r="W78" s="388"/>
      <c r="X78" s="388"/>
      <c r="Y78" s="388"/>
      <c r="Z78" s="388"/>
      <c r="AA78" s="388"/>
      <c r="AB78" s="388"/>
      <c r="AC78" s="388"/>
      <c r="AD78" s="388"/>
      <c r="AE78" s="388"/>
      <c r="AF78" s="388"/>
    </row>
    <row r="79" spans="1:32" s="389" customFormat="1" ht="19.5" customHeight="1" x14ac:dyDescent="0.2">
      <c r="A79" s="532">
        <v>29</v>
      </c>
      <c r="B79" s="512" t="str">
        <f>'15'!B79</f>
        <v>Klinik Laboratorium Klinik Ultra</v>
      </c>
      <c r="C79" s="605">
        <v>0</v>
      </c>
      <c r="D79" s="605">
        <v>0</v>
      </c>
      <c r="E79" s="605">
        <v>0</v>
      </c>
      <c r="F79" s="605">
        <v>0</v>
      </c>
      <c r="G79" s="605">
        <v>0</v>
      </c>
      <c r="H79" s="606">
        <v>0</v>
      </c>
      <c r="I79" s="607">
        <v>2</v>
      </c>
      <c r="J79" s="607">
        <v>1</v>
      </c>
      <c r="K79" s="607">
        <v>3</v>
      </c>
      <c r="L79" s="607">
        <v>2</v>
      </c>
      <c r="M79" s="607">
        <v>1</v>
      </c>
      <c r="N79" s="607">
        <v>3</v>
      </c>
      <c r="O79" s="388"/>
      <c r="P79" s="388"/>
      <c r="Q79" s="388"/>
      <c r="R79" s="388"/>
      <c r="S79" s="388"/>
      <c r="T79" s="388"/>
      <c r="U79" s="388"/>
      <c r="V79" s="388"/>
      <c r="W79" s="388"/>
      <c r="X79" s="388"/>
      <c r="Y79" s="388"/>
      <c r="Z79" s="388"/>
      <c r="AA79" s="388"/>
      <c r="AB79" s="388"/>
      <c r="AC79" s="388"/>
      <c r="AD79" s="388"/>
      <c r="AE79" s="388"/>
      <c r="AF79" s="388"/>
    </row>
    <row r="80" spans="1:32" s="389" customFormat="1" ht="19.5" customHeight="1" x14ac:dyDescent="0.2">
      <c r="A80" s="532">
        <v>30</v>
      </c>
      <c r="B80" s="512" t="str">
        <f>'15'!B80</f>
        <v>Klinik Dr.Anita</v>
      </c>
      <c r="C80" s="605">
        <v>2</v>
      </c>
      <c r="D80" s="605">
        <v>1</v>
      </c>
      <c r="E80" s="605">
        <v>3</v>
      </c>
      <c r="F80" s="605">
        <v>0</v>
      </c>
      <c r="G80" s="605">
        <v>0</v>
      </c>
      <c r="H80" s="606">
        <v>0</v>
      </c>
      <c r="I80" s="607">
        <v>0</v>
      </c>
      <c r="J80" s="607">
        <v>1</v>
      </c>
      <c r="K80" s="607">
        <v>1</v>
      </c>
      <c r="L80" s="607">
        <v>2</v>
      </c>
      <c r="M80" s="607">
        <v>2</v>
      </c>
      <c r="N80" s="607">
        <v>4</v>
      </c>
      <c r="O80" s="388"/>
      <c r="P80" s="388"/>
      <c r="Q80" s="388"/>
      <c r="R80" s="388"/>
      <c r="S80" s="388"/>
      <c r="T80" s="388"/>
      <c r="U80" s="388"/>
      <c r="V80" s="388"/>
      <c r="W80" s="388"/>
      <c r="X80" s="388"/>
      <c r="Y80" s="388"/>
      <c r="Z80" s="388"/>
      <c r="AA80" s="388"/>
      <c r="AB80" s="388"/>
      <c r="AC80" s="388"/>
      <c r="AD80" s="388"/>
      <c r="AE80" s="388"/>
      <c r="AF80" s="388"/>
    </row>
    <row r="81" spans="1:32" s="389" customFormat="1" ht="19.5" customHeight="1" x14ac:dyDescent="0.2">
      <c r="A81" s="532">
        <v>31</v>
      </c>
      <c r="B81" s="512" t="str">
        <f>'15'!B81</f>
        <v>Klinik Post Medika</v>
      </c>
      <c r="C81" s="605">
        <v>0</v>
      </c>
      <c r="D81" s="605">
        <v>0</v>
      </c>
      <c r="E81" s="605">
        <v>0</v>
      </c>
      <c r="F81" s="605">
        <v>0</v>
      </c>
      <c r="G81" s="605">
        <v>0</v>
      </c>
      <c r="H81" s="606">
        <v>0</v>
      </c>
      <c r="I81" s="607">
        <v>1</v>
      </c>
      <c r="J81" s="607">
        <v>0</v>
      </c>
      <c r="K81" s="607">
        <v>1</v>
      </c>
      <c r="L81" s="607">
        <v>1</v>
      </c>
      <c r="M81" s="607">
        <v>0</v>
      </c>
      <c r="N81" s="607">
        <v>1</v>
      </c>
      <c r="O81" s="388"/>
      <c r="P81" s="388"/>
      <c r="Q81" s="388"/>
      <c r="R81" s="388"/>
      <c r="S81" s="388"/>
      <c r="T81" s="388"/>
      <c r="U81" s="388"/>
      <c r="V81" s="388"/>
      <c r="W81" s="388"/>
      <c r="X81" s="388"/>
      <c r="Y81" s="388"/>
      <c r="Z81" s="388"/>
      <c r="AA81" s="388"/>
      <c r="AB81" s="388"/>
      <c r="AC81" s="388"/>
      <c r="AD81" s="388"/>
      <c r="AE81" s="388"/>
      <c r="AF81" s="388"/>
    </row>
    <row r="82" spans="1:32" s="389" customFormat="1" ht="19.5" customHeight="1" x14ac:dyDescent="0.2">
      <c r="A82" s="532">
        <v>32</v>
      </c>
      <c r="B82" s="512" t="str">
        <f>'15'!B82</f>
        <v>Klinik Madinah</v>
      </c>
      <c r="C82" s="605">
        <v>0</v>
      </c>
      <c r="D82" s="605">
        <v>0</v>
      </c>
      <c r="E82" s="605">
        <v>0</v>
      </c>
      <c r="F82" s="605">
        <v>0</v>
      </c>
      <c r="G82" s="605">
        <v>0</v>
      </c>
      <c r="H82" s="606">
        <v>0</v>
      </c>
      <c r="I82" s="607">
        <v>0</v>
      </c>
      <c r="J82" s="607">
        <v>0</v>
      </c>
      <c r="K82" s="607">
        <v>0</v>
      </c>
      <c r="L82" s="607">
        <v>0</v>
      </c>
      <c r="M82" s="607">
        <v>0</v>
      </c>
      <c r="N82" s="607">
        <v>0</v>
      </c>
      <c r="O82" s="388"/>
      <c r="P82" s="388"/>
      <c r="Q82" s="388"/>
      <c r="R82" s="388"/>
      <c r="S82" s="388"/>
      <c r="T82" s="388"/>
      <c r="U82" s="388"/>
      <c r="V82" s="388"/>
      <c r="W82" s="388"/>
      <c r="X82" s="388"/>
      <c r="Y82" s="388"/>
      <c r="Z82" s="388"/>
      <c r="AA82" s="388"/>
      <c r="AB82" s="388"/>
      <c r="AC82" s="388"/>
      <c r="AD82" s="388"/>
      <c r="AE82" s="388"/>
      <c r="AF82" s="388"/>
    </row>
    <row r="83" spans="1:32" s="389" customFormat="1" ht="19.5" customHeight="1" x14ac:dyDescent="0.2">
      <c r="A83" s="532">
        <v>33</v>
      </c>
      <c r="B83" s="512" t="str">
        <f>'15'!B83</f>
        <v>Klinik Sehat Husada</v>
      </c>
      <c r="C83" s="605">
        <v>0</v>
      </c>
      <c r="D83" s="605">
        <v>0</v>
      </c>
      <c r="E83" s="605">
        <v>0</v>
      </c>
      <c r="F83" s="605">
        <v>0</v>
      </c>
      <c r="G83" s="605">
        <v>0</v>
      </c>
      <c r="H83" s="606">
        <v>0</v>
      </c>
      <c r="I83" s="607">
        <v>3</v>
      </c>
      <c r="J83" s="607">
        <v>0</v>
      </c>
      <c r="K83" s="607">
        <v>3</v>
      </c>
      <c r="L83" s="607">
        <v>3</v>
      </c>
      <c r="M83" s="607">
        <v>0</v>
      </c>
      <c r="N83" s="607">
        <v>3</v>
      </c>
      <c r="O83" s="388"/>
      <c r="P83" s="388"/>
      <c r="Q83" s="388"/>
      <c r="R83" s="388"/>
      <c r="S83" s="388"/>
      <c r="T83" s="388"/>
      <c r="U83" s="388"/>
      <c r="V83" s="388"/>
      <c r="W83" s="388"/>
      <c r="X83" s="388"/>
      <c r="Y83" s="388"/>
      <c r="Z83" s="388"/>
      <c r="AA83" s="388"/>
      <c r="AB83" s="388"/>
      <c r="AC83" s="388"/>
      <c r="AD83" s="388"/>
      <c r="AE83" s="388"/>
      <c r="AF83" s="388"/>
    </row>
    <row r="84" spans="1:32" s="389" customFormat="1" ht="19.5" customHeight="1" x14ac:dyDescent="0.2">
      <c r="A84" s="532">
        <v>34</v>
      </c>
      <c r="B84" s="512" t="str">
        <f>'15'!B84</f>
        <v>Klinik Bina Sehat</v>
      </c>
      <c r="C84" s="605">
        <v>0</v>
      </c>
      <c r="D84" s="605">
        <v>0</v>
      </c>
      <c r="E84" s="605">
        <v>0</v>
      </c>
      <c r="F84" s="605">
        <v>0</v>
      </c>
      <c r="G84" s="605">
        <v>0</v>
      </c>
      <c r="H84" s="606">
        <v>0</v>
      </c>
      <c r="I84" s="607">
        <v>2</v>
      </c>
      <c r="J84" s="607">
        <v>0</v>
      </c>
      <c r="K84" s="607">
        <v>2</v>
      </c>
      <c r="L84" s="607">
        <v>2</v>
      </c>
      <c r="M84" s="607">
        <v>0</v>
      </c>
      <c r="N84" s="607">
        <v>2</v>
      </c>
      <c r="O84" s="388"/>
      <c r="P84" s="388"/>
      <c r="Q84" s="388"/>
      <c r="R84" s="388"/>
      <c r="S84" s="388"/>
      <c r="T84" s="388"/>
      <c r="U84" s="388"/>
      <c r="V84" s="388"/>
      <c r="W84" s="388"/>
      <c r="X84" s="388"/>
      <c r="Y84" s="388"/>
      <c r="Z84" s="388"/>
      <c r="AA84" s="388"/>
      <c r="AB84" s="388"/>
      <c r="AC84" s="388"/>
      <c r="AD84" s="388"/>
      <c r="AE84" s="388"/>
      <c r="AF84" s="388"/>
    </row>
    <row r="85" spans="1:32" s="389" customFormat="1" ht="19.5" customHeight="1" x14ac:dyDescent="0.2">
      <c r="A85" s="532">
        <v>35</v>
      </c>
      <c r="B85" s="512" t="str">
        <f>'15'!B85</f>
        <v>Klinik Kemlagi Medika</v>
      </c>
      <c r="C85" s="605">
        <v>0</v>
      </c>
      <c r="D85" s="605">
        <v>0</v>
      </c>
      <c r="E85" s="605">
        <v>0</v>
      </c>
      <c r="F85" s="605">
        <v>0</v>
      </c>
      <c r="G85" s="605">
        <v>0</v>
      </c>
      <c r="H85" s="606">
        <v>0</v>
      </c>
      <c r="I85" s="607">
        <v>0</v>
      </c>
      <c r="J85" s="607">
        <v>1</v>
      </c>
      <c r="K85" s="607">
        <v>1</v>
      </c>
      <c r="L85" s="607">
        <v>0</v>
      </c>
      <c r="M85" s="607">
        <v>1</v>
      </c>
      <c r="N85" s="607">
        <v>1</v>
      </c>
      <c r="O85" s="388"/>
      <c r="P85" s="388"/>
      <c r="Q85" s="388"/>
      <c r="R85" s="388"/>
      <c r="S85" s="388"/>
      <c r="T85" s="388"/>
      <c r="U85" s="388"/>
      <c r="V85" s="388"/>
      <c r="W85" s="388"/>
      <c r="X85" s="388"/>
      <c r="Y85" s="388"/>
      <c r="Z85" s="388"/>
      <c r="AA85" s="388"/>
      <c r="AB85" s="388"/>
      <c r="AC85" s="388"/>
      <c r="AD85" s="388"/>
      <c r="AE85" s="388"/>
      <c r="AF85" s="388"/>
    </row>
    <row r="86" spans="1:32" s="389" customFormat="1" ht="19.5" customHeight="1" x14ac:dyDescent="0.2">
      <c r="A86" s="532">
        <v>36</v>
      </c>
      <c r="B86" s="512" t="str">
        <f>'15'!B86</f>
        <v>Klinik Industri Medika 2</v>
      </c>
      <c r="C86" s="605">
        <v>0</v>
      </c>
      <c r="D86" s="605">
        <v>0</v>
      </c>
      <c r="E86" s="605">
        <v>0</v>
      </c>
      <c r="F86" s="605">
        <v>0</v>
      </c>
      <c r="G86" s="605">
        <v>0</v>
      </c>
      <c r="H86" s="606">
        <v>0</v>
      </c>
      <c r="I86" s="607">
        <v>1</v>
      </c>
      <c r="J86" s="607">
        <v>1</v>
      </c>
      <c r="K86" s="607">
        <v>2</v>
      </c>
      <c r="L86" s="607">
        <v>1</v>
      </c>
      <c r="M86" s="607">
        <v>1</v>
      </c>
      <c r="N86" s="607">
        <v>2</v>
      </c>
      <c r="O86" s="388"/>
      <c r="P86" s="388"/>
      <c r="Q86" s="388"/>
      <c r="R86" s="388"/>
      <c r="S86" s="388"/>
      <c r="T86" s="388"/>
      <c r="U86" s="388"/>
      <c r="V86" s="388"/>
      <c r="W86" s="388"/>
      <c r="X86" s="388"/>
      <c r="Y86" s="388"/>
      <c r="Z86" s="388"/>
      <c r="AA86" s="388"/>
      <c r="AB86" s="388"/>
      <c r="AC86" s="388"/>
      <c r="AD86" s="388"/>
      <c r="AE86" s="388"/>
      <c r="AF86" s="388"/>
    </row>
    <row r="87" spans="1:32" s="389" customFormat="1" ht="19.5" customHeight="1" x14ac:dyDescent="0.2">
      <c r="A87" s="532">
        <v>37</v>
      </c>
      <c r="B87" s="512" t="str">
        <f>'15'!B87</f>
        <v>Klinik Babussalam</v>
      </c>
      <c r="C87" s="605">
        <v>0</v>
      </c>
      <c r="D87" s="605">
        <v>0</v>
      </c>
      <c r="E87" s="605">
        <v>0</v>
      </c>
      <c r="F87" s="605">
        <v>0</v>
      </c>
      <c r="G87" s="605">
        <v>0</v>
      </c>
      <c r="H87" s="606">
        <v>0</v>
      </c>
      <c r="I87" s="607">
        <v>0</v>
      </c>
      <c r="J87" s="607">
        <v>0</v>
      </c>
      <c r="K87" s="607">
        <v>0</v>
      </c>
      <c r="L87" s="607">
        <v>0</v>
      </c>
      <c r="M87" s="607">
        <v>0</v>
      </c>
      <c r="N87" s="607">
        <v>0</v>
      </c>
      <c r="O87" s="388"/>
      <c r="P87" s="388"/>
      <c r="Q87" s="388"/>
      <c r="R87" s="388"/>
      <c r="S87" s="388"/>
      <c r="T87" s="388"/>
      <c r="U87" s="388"/>
      <c r="V87" s="388"/>
      <c r="W87" s="388"/>
      <c r="X87" s="388"/>
      <c r="Y87" s="388"/>
      <c r="Z87" s="388"/>
      <c r="AA87" s="388"/>
      <c r="AB87" s="388"/>
      <c r="AC87" s="388"/>
      <c r="AD87" s="388"/>
      <c r="AE87" s="388"/>
      <c r="AF87" s="388"/>
    </row>
    <row r="88" spans="1:32" s="389" customFormat="1" ht="19.5" customHeight="1" x14ac:dyDescent="0.2">
      <c r="A88" s="532">
        <v>38</v>
      </c>
      <c r="B88" s="512" t="str">
        <f>'15'!B88</f>
        <v>Klinik Pratama Kimia Farma</v>
      </c>
      <c r="C88" s="605">
        <v>0</v>
      </c>
      <c r="D88" s="605">
        <v>0</v>
      </c>
      <c r="E88" s="605">
        <v>0</v>
      </c>
      <c r="F88" s="605">
        <v>0</v>
      </c>
      <c r="G88" s="605">
        <v>0</v>
      </c>
      <c r="H88" s="606">
        <v>0</v>
      </c>
      <c r="I88" s="607">
        <v>0</v>
      </c>
      <c r="J88" s="607">
        <v>0</v>
      </c>
      <c r="K88" s="607">
        <v>0</v>
      </c>
      <c r="L88" s="607">
        <v>0</v>
      </c>
      <c r="M88" s="607">
        <v>0</v>
      </c>
      <c r="N88" s="607">
        <v>0</v>
      </c>
      <c r="O88" s="388"/>
      <c r="P88" s="388"/>
      <c r="Q88" s="388"/>
      <c r="R88" s="388"/>
      <c r="S88" s="388"/>
      <c r="T88" s="388"/>
      <c r="U88" s="388"/>
      <c r="V88" s="388"/>
      <c r="W88" s="388"/>
      <c r="X88" s="388"/>
      <c r="Y88" s="388"/>
      <c r="Z88" s="388"/>
      <c r="AA88" s="388"/>
      <c r="AB88" s="388"/>
      <c r="AC88" s="388"/>
      <c r="AD88" s="388"/>
      <c r="AE88" s="388"/>
      <c r="AF88" s="388"/>
    </row>
    <row r="89" spans="1:32" s="389" customFormat="1" ht="19.5" customHeight="1" x14ac:dyDescent="0.2">
      <c r="A89" s="532">
        <v>39</v>
      </c>
      <c r="B89" s="512" t="str">
        <f>'15'!B89</f>
        <v>Klinik Aulia Husada</v>
      </c>
      <c r="C89" s="605">
        <v>0</v>
      </c>
      <c r="D89" s="605">
        <v>0</v>
      </c>
      <c r="E89" s="605">
        <v>0</v>
      </c>
      <c r="F89" s="605">
        <v>0</v>
      </c>
      <c r="G89" s="605">
        <v>0</v>
      </c>
      <c r="H89" s="606">
        <v>0</v>
      </c>
      <c r="I89" s="607">
        <v>1</v>
      </c>
      <c r="J89" s="607">
        <v>2</v>
      </c>
      <c r="K89" s="607">
        <v>3</v>
      </c>
      <c r="L89" s="607">
        <v>1</v>
      </c>
      <c r="M89" s="607">
        <v>2</v>
      </c>
      <c r="N89" s="607">
        <v>3</v>
      </c>
      <c r="O89" s="388"/>
      <c r="P89" s="388"/>
      <c r="Q89" s="388"/>
      <c r="R89" s="388"/>
      <c r="S89" s="388"/>
      <c r="T89" s="388"/>
      <c r="U89" s="388"/>
      <c r="V89" s="388"/>
      <c r="W89" s="388"/>
      <c r="X89" s="388"/>
      <c r="Y89" s="388"/>
      <c r="Z89" s="388"/>
      <c r="AA89" s="388"/>
      <c r="AB89" s="388"/>
      <c r="AC89" s="388"/>
      <c r="AD89" s="388"/>
      <c r="AE89" s="388"/>
      <c r="AF89" s="388"/>
    </row>
    <row r="90" spans="1:32" s="389" customFormat="1" ht="19.5" customHeight="1" x14ac:dyDescent="0.2">
      <c r="A90" s="532">
        <v>40</v>
      </c>
      <c r="B90" s="512" t="str">
        <f>'15'!B90</f>
        <v>Klinik Mitra 106 Ngoro</v>
      </c>
      <c r="C90" s="605">
        <v>0</v>
      </c>
      <c r="D90" s="605">
        <v>0</v>
      </c>
      <c r="E90" s="605">
        <v>0</v>
      </c>
      <c r="F90" s="605">
        <v>0</v>
      </c>
      <c r="G90" s="605">
        <v>0</v>
      </c>
      <c r="H90" s="606">
        <v>0</v>
      </c>
      <c r="I90" s="607">
        <v>2</v>
      </c>
      <c r="J90" s="607">
        <v>0</v>
      </c>
      <c r="K90" s="607">
        <v>2</v>
      </c>
      <c r="L90" s="607">
        <v>2</v>
      </c>
      <c r="M90" s="607">
        <v>0</v>
      </c>
      <c r="N90" s="607">
        <v>2</v>
      </c>
      <c r="O90" s="388"/>
      <c r="P90" s="388"/>
      <c r="Q90" s="388"/>
      <c r="R90" s="388"/>
      <c r="S90" s="388"/>
      <c r="T90" s="388"/>
      <c r="U90" s="388"/>
      <c r="V90" s="388"/>
      <c r="W90" s="388"/>
      <c r="X90" s="388"/>
      <c r="Y90" s="388"/>
      <c r="Z90" s="388"/>
      <c r="AA90" s="388"/>
      <c r="AB90" s="388"/>
      <c r="AC90" s="388"/>
      <c r="AD90" s="388"/>
      <c r="AE90" s="388"/>
      <c r="AF90" s="388"/>
    </row>
    <row r="91" spans="1:32" s="389" customFormat="1" ht="19.5" customHeight="1" x14ac:dyDescent="0.2">
      <c r="A91" s="532">
        <v>41</v>
      </c>
      <c r="B91" s="512" t="str">
        <f>'15'!B91</f>
        <v>Klinik Utama Ananda</v>
      </c>
      <c r="C91" s="605">
        <v>0</v>
      </c>
      <c r="D91" s="605">
        <v>0</v>
      </c>
      <c r="E91" s="605">
        <v>0</v>
      </c>
      <c r="F91" s="605">
        <v>0</v>
      </c>
      <c r="G91" s="605">
        <v>0</v>
      </c>
      <c r="H91" s="606">
        <v>0</v>
      </c>
      <c r="I91" s="607">
        <v>6</v>
      </c>
      <c r="J91" s="607">
        <v>2</v>
      </c>
      <c r="K91" s="607">
        <v>8</v>
      </c>
      <c r="L91" s="607">
        <v>6</v>
      </c>
      <c r="M91" s="607">
        <v>2</v>
      </c>
      <c r="N91" s="607">
        <v>8</v>
      </c>
      <c r="O91" s="388"/>
      <c r="P91" s="388"/>
      <c r="Q91" s="388"/>
      <c r="R91" s="388"/>
      <c r="S91" s="388"/>
      <c r="T91" s="388"/>
      <c r="U91" s="388"/>
      <c r="V91" s="388"/>
      <c r="W91" s="388"/>
      <c r="X91" s="388"/>
      <c r="Y91" s="388"/>
      <c r="Z91" s="388"/>
      <c r="AA91" s="388"/>
      <c r="AB91" s="388"/>
      <c r="AC91" s="388"/>
      <c r="AD91" s="388"/>
      <c r="AE91" s="388"/>
      <c r="AF91" s="388"/>
    </row>
    <row r="92" spans="1:32" s="389" customFormat="1" ht="19.5" customHeight="1" x14ac:dyDescent="0.2">
      <c r="A92" s="532">
        <v>42</v>
      </c>
      <c r="B92" s="512" t="str">
        <f>'15'!B92</f>
        <v>Klinik Post Beauty Mojosari</v>
      </c>
      <c r="C92" s="605">
        <v>0</v>
      </c>
      <c r="D92" s="605">
        <v>0</v>
      </c>
      <c r="E92" s="605">
        <v>0</v>
      </c>
      <c r="F92" s="605">
        <v>0</v>
      </c>
      <c r="G92" s="605">
        <v>0</v>
      </c>
      <c r="H92" s="606">
        <v>0</v>
      </c>
      <c r="I92" s="607">
        <v>0</v>
      </c>
      <c r="J92" s="607">
        <v>2</v>
      </c>
      <c r="K92" s="607">
        <v>2</v>
      </c>
      <c r="L92" s="607">
        <v>0</v>
      </c>
      <c r="M92" s="607">
        <v>2</v>
      </c>
      <c r="N92" s="607">
        <v>2</v>
      </c>
      <c r="O92" s="388"/>
      <c r="P92" s="388"/>
      <c r="Q92" s="388"/>
      <c r="R92" s="388"/>
      <c r="S92" s="388"/>
      <c r="T92" s="388"/>
      <c r="U92" s="388"/>
      <c r="V92" s="388"/>
      <c r="W92" s="388"/>
      <c r="X92" s="388"/>
      <c r="Y92" s="388"/>
      <c r="Z92" s="388"/>
      <c r="AA92" s="388"/>
      <c r="AB92" s="388"/>
      <c r="AC92" s="388"/>
      <c r="AD92" s="388"/>
      <c r="AE92" s="388"/>
      <c r="AF92" s="388"/>
    </row>
    <row r="93" spans="1:32" s="389" customFormat="1" ht="19.5" customHeight="1" x14ac:dyDescent="0.2">
      <c r="A93" s="532">
        <v>43</v>
      </c>
      <c r="B93" s="512" t="str">
        <f>'15'!B93</f>
        <v>Klinik Nukta Tsaqilah</v>
      </c>
      <c r="C93" s="605">
        <v>1</v>
      </c>
      <c r="D93" s="605">
        <v>0</v>
      </c>
      <c r="E93" s="605">
        <v>1</v>
      </c>
      <c r="F93" s="605">
        <v>0</v>
      </c>
      <c r="G93" s="605">
        <v>0</v>
      </c>
      <c r="H93" s="606">
        <v>0</v>
      </c>
      <c r="I93" s="607">
        <v>2</v>
      </c>
      <c r="J93" s="607">
        <v>4</v>
      </c>
      <c r="K93" s="607">
        <v>6</v>
      </c>
      <c r="L93" s="607">
        <v>3</v>
      </c>
      <c r="M93" s="607">
        <v>4</v>
      </c>
      <c r="N93" s="607">
        <v>7</v>
      </c>
      <c r="O93" s="388"/>
      <c r="P93" s="388"/>
      <c r="Q93" s="388"/>
      <c r="R93" s="388"/>
      <c r="S93" s="388"/>
      <c r="T93" s="388"/>
      <c r="U93" s="388"/>
      <c r="V93" s="388"/>
      <c r="W93" s="388"/>
      <c r="X93" s="388"/>
      <c r="Y93" s="388"/>
      <c r="Z93" s="388"/>
      <c r="AA93" s="388"/>
      <c r="AB93" s="388"/>
      <c r="AC93" s="388"/>
      <c r="AD93" s="388"/>
      <c r="AE93" s="388"/>
      <c r="AF93" s="388"/>
    </row>
    <row r="94" spans="1:32" s="389" customFormat="1" ht="19.5" customHeight="1" x14ac:dyDescent="0.2">
      <c r="A94" s="532">
        <v>44</v>
      </c>
      <c r="B94" s="512" t="str">
        <f>'15'!B94</f>
        <v>Klinik Cita Mulia</v>
      </c>
      <c r="C94" s="605">
        <v>0</v>
      </c>
      <c r="D94" s="605">
        <v>0</v>
      </c>
      <c r="E94" s="605">
        <v>0</v>
      </c>
      <c r="F94" s="605">
        <v>0</v>
      </c>
      <c r="G94" s="605">
        <v>0</v>
      </c>
      <c r="H94" s="606">
        <v>0</v>
      </c>
      <c r="I94" s="607">
        <v>0</v>
      </c>
      <c r="J94" s="607">
        <v>2</v>
      </c>
      <c r="K94" s="607">
        <v>2</v>
      </c>
      <c r="L94" s="607">
        <v>0</v>
      </c>
      <c r="M94" s="607">
        <v>2</v>
      </c>
      <c r="N94" s="607">
        <v>2</v>
      </c>
      <c r="O94" s="388"/>
      <c r="P94" s="388"/>
      <c r="Q94" s="388"/>
      <c r="R94" s="388"/>
      <c r="S94" s="388"/>
      <c r="T94" s="388"/>
      <c r="U94" s="388"/>
      <c r="V94" s="388"/>
      <c r="W94" s="388"/>
      <c r="X94" s="388"/>
      <c r="Y94" s="388"/>
      <c r="Z94" s="388"/>
      <c r="AA94" s="388"/>
      <c r="AB94" s="388"/>
      <c r="AC94" s="388"/>
      <c r="AD94" s="388"/>
      <c r="AE94" s="388"/>
      <c r="AF94" s="388"/>
    </row>
    <row r="95" spans="1:32" s="389" customFormat="1" ht="19.5" customHeight="1" x14ac:dyDescent="0.2">
      <c r="A95" s="532">
        <v>45</v>
      </c>
      <c r="B95" s="512" t="str">
        <f>'15'!B95</f>
        <v>Laboratorium Klinik Wijaya Kusuma</v>
      </c>
      <c r="C95" s="605">
        <v>0</v>
      </c>
      <c r="D95" s="605">
        <v>0</v>
      </c>
      <c r="E95" s="605">
        <v>0</v>
      </c>
      <c r="F95" s="605">
        <v>0</v>
      </c>
      <c r="G95" s="605">
        <v>0</v>
      </c>
      <c r="H95" s="606">
        <v>0</v>
      </c>
      <c r="I95" s="607">
        <v>5</v>
      </c>
      <c r="J95" s="607">
        <v>4</v>
      </c>
      <c r="K95" s="607">
        <v>9</v>
      </c>
      <c r="L95" s="607">
        <v>5</v>
      </c>
      <c r="M95" s="607">
        <v>4</v>
      </c>
      <c r="N95" s="607">
        <v>9</v>
      </c>
      <c r="O95" s="388"/>
      <c r="P95" s="388"/>
      <c r="Q95" s="388"/>
      <c r="R95" s="388"/>
      <c r="S95" s="388"/>
      <c r="T95" s="388"/>
      <c r="U95" s="388"/>
      <c r="V95" s="388"/>
      <c r="W95" s="388"/>
      <c r="X95" s="388"/>
      <c r="Y95" s="388"/>
      <c r="Z95" s="388"/>
      <c r="AA95" s="388"/>
      <c r="AB95" s="388"/>
      <c r="AC95" s="388"/>
      <c r="AD95" s="388"/>
      <c r="AE95" s="388"/>
      <c r="AF95" s="388"/>
    </row>
    <row r="96" spans="1:32" s="389" customFormat="1" ht="19.5" customHeight="1" x14ac:dyDescent="0.2">
      <c r="A96" s="532">
        <v>46</v>
      </c>
      <c r="B96" s="512" t="str">
        <f>'15'!B96</f>
        <v>Laboratorium Klinik Medis Gajah Mada</v>
      </c>
      <c r="C96" s="605">
        <v>0</v>
      </c>
      <c r="D96" s="605">
        <v>0</v>
      </c>
      <c r="E96" s="605">
        <v>0</v>
      </c>
      <c r="F96" s="605">
        <v>0</v>
      </c>
      <c r="G96" s="605">
        <v>0</v>
      </c>
      <c r="H96" s="606">
        <v>0</v>
      </c>
      <c r="I96" s="607">
        <v>7</v>
      </c>
      <c r="J96" s="607">
        <v>0</v>
      </c>
      <c r="K96" s="607">
        <v>7</v>
      </c>
      <c r="L96" s="607">
        <v>7</v>
      </c>
      <c r="M96" s="607">
        <v>0</v>
      </c>
      <c r="N96" s="607">
        <v>7</v>
      </c>
      <c r="O96" s="388"/>
      <c r="P96" s="388"/>
      <c r="Q96" s="388"/>
      <c r="R96" s="388"/>
      <c r="S96" s="388"/>
      <c r="T96" s="388"/>
      <c r="U96" s="388"/>
      <c r="V96" s="388"/>
      <c r="W96" s="388"/>
      <c r="X96" s="388"/>
      <c r="Y96" s="388"/>
      <c r="Z96" s="388"/>
      <c r="AA96" s="388"/>
      <c r="AB96" s="388"/>
      <c r="AC96" s="388"/>
      <c r="AD96" s="388"/>
      <c r="AE96" s="388"/>
      <c r="AF96" s="388"/>
    </row>
    <row r="97" spans="1:32" s="389" customFormat="1" ht="19.5" customHeight="1" x14ac:dyDescent="0.2">
      <c r="A97" s="535">
        <v>47</v>
      </c>
      <c r="B97" s="512" t="str">
        <f>'15'!B97</f>
        <v>Klinik Alfa</v>
      </c>
      <c r="C97" s="611">
        <v>0</v>
      </c>
      <c r="D97" s="611">
        <v>0</v>
      </c>
      <c r="E97" s="611">
        <v>0</v>
      </c>
      <c r="F97" s="611">
        <v>0</v>
      </c>
      <c r="G97" s="611">
        <v>0</v>
      </c>
      <c r="H97" s="612">
        <v>0</v>
      </c>
      <c r="I97" s="613">
        <v>0</v>
      </c>
      <c r="J97" s="613">
        <v>0</v>
      </c>
      <c r="K97" s="613">
        <v>0</v>
      </c>
      <c r="L97" s="613">
        <v>0</v>
      </c>
      <c r="M97" s="613">
        <v>0</v>
      </c>
      <c r="N97" s="613">
        <v>0</v>
      </c>
      <c r="O97" s="388"/>
      <c r="P97" s="388"/>
      <c r="Q97" s="388"/>
      <c r="R97" s="388"/>
      <c r="S97" s="388"/>
      <c r="T97" s="388"/>
      <c r="U97" s="388"/>
      <c r="V97" s="388"/>
      <c r="W97" s="388"/>
      <c r="X97" s="388"/>
      <c r="Y97" s="388"/>
      <c r="Z97" s="388"/>
      <c r="AA97" s="388"/>
      <c r="AB97" s="388"/>
      <c r="AC97" s="388"/>
      <c r="AD97" s="388"/>
      <c r="AE97" s="388"/>
      <c r="AF97" s="388"/>
    </row>
    <row r="98" spans="1:32" s="389" customFormat="1" ht="19.5" customHeight="1" x14ac:dyDescent="0.2">
      <c r="A98" s="1243" t="s">
        <v>1307</v>
      </c>
      <c r="B98" s="1244"/>
      <c r="C98" s="516">
        <f>SUM(C51:C97)</f>
        <v>3</v>
      </c>
      <c r="D98" s="516">
        <f t="shared" ref="D98:N98" si="2">SUM(D51:D97)</f>
        <v>1</v>
      </c>
      <c r="E98" s="516">
        <f t="shared" si="2"/>
        <v>4</v>
      </c>
      <c r="F98" s="516">
        <f t="shared" si="2"/>
        <v>0</v>
      </c>
      <c r="G98" s="516">
        <f t="shared" si="2"/>
        <v>0</v>
      </c>
      <c r="H98" s="516">
        <f t="shared" si="2"/>
        <v>0</v>
      </c>
      <c r="I98" s="516">
        <f t="shared" si="2"/>
        <v>55</v>
      </c>
      <c r="J98" s="516">
        <f t="shared" si="2"/>
        <v>68</v>
      </c>
      <c r="K98" s="516">
        <f t="shared" si="2"/>
        <v>123</v>
      </c>
      <c r="L98" s="516">
        <f t="shared" si="2"/>
        <v>58</v>
      </c>
      <c r="M98" s="516">
        <f t="shared" si="2"/>
        <v>69</v>
      </c>
      <c r="N98" s="516">
        <f t="shared" si="2"/>
        <v>127</v>
      </c>
      <c r="O98" s="388"/>
      <c r="P98" s="388"/>
      <c r="Q98" s="388"/>
      <c r="R98" s="388"/>
      <c r="S98" s="388"/>
      <c r="T98" s="388"/>
      <c r="U98" s="388"/>
      <c r="V98" s="388"/>
      <c r="W98" s="388"/>
      <c r="X98" s="388"/>
      <c r="Y98" s="388"/>
      <c r="Z98" s="388"/>
      <c r="AA98" s="388"/>
      <c r="AB98" s="388"/>
      <c r="AC98" s="388"/>
      <c r="AD98" s="388"/>
      <c r="AE98" s="388"/>
      <c r="AF98" s="388"/>
    </row>
    <row r="99" spans="1:32" s="389" customFormat="1" ht="19.5" customHeight="1" x14ac:dyDescent="0.2">
      <c r="A99" s="532">
        <v>1</v>
      </c>
      <c r="B99" s="512" t="s">
        <v>1201</v>
      </c>
      <c r="C99" s="513">
        <v>0</v>
      </c>
      <c r="D99" s="513">
        <v>0</v>
      </c>
      <c r="E99" s="513">
        <v>0</v>
      </c>
      <c r="F99" s="513">
        <v>0</v>
      </c>
      <c r="G99" s="513">
        <v>0</v>
      </c>
      <c r="H99" s="513">
        <v>0</v>
      </c>
      <c r="I99" s="513">
        <v>1</v>
      </c>
      <c r="J99" s="519">
        <v>1</v>
      </c>
      <c r="K99" s="599">
        <v>2</v>
      </c>
      <c r="L99" s="599">
        <v>1</v>
      </c>
      <c r="M99" s="600">
        <v>1</v>
      </c>
      <c r="N99" s="601">
        <v>2</v>
      </c>
      <c r="O99" s="388"/>
      <c r="P99" s="388"/>
      <c r="Q99" s="388"/>
      <c r="R99" s="388"/>
      <c r="S99" s="388"/>
      <c r="T99" s="388"/>
      <c r="U99" s="388"/>
      <c r="V99" s="388"/>
      <c r="W99" s="388"/>
      <c r="X99" s="388"/>
      <c r="Y99" s="388"/>
      <c r="Z99" s="388"/>
      <c r="AA99" s="388"/>
      <c r="AB99" s="388"/>
      <c r="AC99" s="388"/>
      <c r="AD99" s="388"/>
      <c r="AE99" s="388"/>
      <c r="AF99" s="388"/>
    </row>
    <row r="100" spans="1:32" s="389" customFormat="1" ht="19.5" customHeight="1" x14ac:dyDescent="0.2">
      <c r="A100" s="532">
        <v>2</v>
      </c>
      <c r="B100" s="512" t="s">
        <v>1202</v>
      </c>
      <c r="C100" s="513">
        <v>0</v>
      </c>
      <c r="D100" s="513">
        <v>0</v>
      </c>
      <c r="E100" s="513">
        <v>0</v>
      </c>
      <c r="F100" s="513">
        <v>0</v>
      </c>
      <c r="G100" s="513">
        <v>0</v>
      </c>
      <c r="H100" s="513">
        <v>0</v>
      </c>
      <c r="I100" s="513">
        <v>0</v>
      </c>
      <c r="J100" s="519">
        <v>0</v>
      </c>
      <c r="K100" s="605">
        <v>0</v>
      </c>
      <c r="L100" s="605">
        <v>0</v>
      </c>
      <c r="M100" s="606">
        <v>0</v>
      </c>
      <c r="N100" s="607">
        <v>0</v>
      </c>
      <c r="O100" s="388"/>
      <c r="P100" s="388"/>
      <c r="Q100" s="388"/>
      <c r="R100" s="388"/>
      <c r="S100" s="388"/>
      <c r="T100" s="388"/>
      <c r="U100" s="388"/>
      <c r="V100" s="388"/>
      <c r="W100" s="388"/>
      <c r="X100" s="388"/>
      <c r="Y100" s="388"/>
      <c r="Z100" s="388"/>
      <c r="AA100" s="388"/>
      <c r="AB100" s="388"/>
      <c r="AC100" s="388"/>
      <c r="AD100" s="388"/>
      <c r="AE100" s="388"/>
      <c r="AF100" s="388"/>
    </row>
    <row r="101" spans="1:32" s="389" customFormat="1" ht="19.5" customHeight="1" x14ac:dyDescent="0.2">
      <c r="A101" s="532">
        <v>3</v>
      </c>
      <c r="B101" s="512" t="s">
        <v>1203</v>
      </c>
      <c r="C101" s="513">
        <v>0</v>
      </c>
      <c r="D101" s="513">
        <v>0</v>
      </c>
      <c r="E101" s="513">
        <v>0</v>
      </c>
      <c r="F101" s="513">
        <v>0</v>
      </c>
      <c r="G101" s="513">
        <v>0</v>
      </c>
      <c r="H101" s="513">
        <v>0</v>
      </c>
      <c r="I101" s="513">
        <v>0</v>
      </c>
      <c r="J101" s="519">
        <v>0</v>
      </c>
      <c r="K101" s="605">
        <v>0</v>
      </c>
      <c r="L101" s="605">
        <v>0</v>
      </c>
      <c r="M101" s="606">
        <v>0</v>
      </c>
      <c r="N101" s="607">
        <v>0</v>
      </c>
      <c r="O101" s="388"/>
      <c r="P101" s="388"/>
      <c r="Q101" s="388"/>
      <c r="R101" s="388"/>
      <c r="S101" s="388"/>
      <c r="T101" s="388"/>
      <c r="U101" s="388"/>
      <c r="V101" s="388"/>
      <c r="W101" s="388"/>
      <c r="X101" s="388"/>
      <c r="Y101" s="388"/>
      <c r="Z101" s="388"/>
      <c r="AA101" s="388"/>
      <c r="AB101" s="388"/>
      <c r="AC101" s="388"/>
      <c r="AD101" s="388"/>
      <c r="AE101" s="388"/>
      <c r="AF101" s="388"/>
    </row>
    <row r="102" spans="1:32" s="389" customFormat="1" ht="19.5" customHeight="1" x14ac:dyDescent="0.2">
      <c r="A102" s="532">
        <v>4</v>
      </c>
      <c r="B102" s="512" t="s">
        <v>1204</v>
      </c>
      <c r="C102" s="513">
        <v>0</v>
      </c>
      <c r="D102" s="513">
        <v>0</v>
      </c>
      <c r="E102" s="513">
        <v>0</v>
      </c>
      <c r="F102" s="513">
        <v>0</v>
      </c>
      <c r="G102" s="513">
        <v>0</v>
      </c>
      <c r="H102" s="513">
        <v>0</v>
      </c>
      <c r="I102" s="513">
        <v>0</v>
      </c>
      <c r="J102" s="519">
        <v>0</v>
      </c>
      <c r="K102" s="605">
        <v>0</v>
      </c>
      <c r="L102" s="605">
        <v>0</v>
      </c>
      <c r="M102" s="606">
        <v>0</v>
      </c>
      <c r="N102" s="607">
        <v>0</v>
      </c>
      <c r="O102" s="388"/>
      <c r="P102" s="388"/>
      <c r="Q102" s="388"/>
      <c r="R102" s="388"/>
      <c r="S102" s="388"/>
      <c r="T102" s="388"/>
      <c r="U102" s="388"/>
      <c r="V102" s="388"/>
      <c r="W102" s="388"/>
      <c r="X102" s="388"/>
      <c r="Y102" s="388"/>
      <c r="Z102" s="388"/>
      <c r="AA102" s="388"/>
      <c r="AB102" s="388"/>
      <c r="AC102" s="388"/>
      <c r="AD102" s="388"/>
      <c r="AE102" s="388"/>
      <c r="AF102" s="388"/>
    </row>
    <row r="103" spans="1:32" s="389" customFormat="1" ht="19.5" customHeight="1" x14ac:dyDescent="0.2">
      <c r="A103" s="532">
        <v>5</v>
      </c>
      <c r="B103" s="512" t="s">
        <v>1205</v>
      </c>
      <c r="C103" s="513">
        <v>0</v>
      </c>
      <c r="D103" s="513">
        <v>0</v>
      </c>
      <c r="E103" s="513">
        <v>0</v>
      </c>
      <c r="F103" s="513">
        <v>0</v>
      </c>
      <c r="G103" s="513">
        <v>0</v>
      </c>
      <c r="H103" s="513">
        <v>0</v>
      </c>
      <c r="I103" s="513">
        <v>0</v>
      </c>
      <c r="J103" s="519">
        <v>0</v>
      </c>
      <c r="K103" s="605">
        <v>0</v>
      </c>
      <c r="L103" s="605">
        <v>0</v>
      </c>
      <c r="M103" s="606">
        <v>0</v>
      </c>
      <c r="N103" s="607">
        <v>0</v>
      </c>
      <c r="O103" s="388"/>
      <c r="P103" s="388"/>
      <c r="Q103" s="388"/>
      <c r="R103" s="388"/>
      <c r="S103" s="388"/>
      <c r="T103" s="388"/>
      <c r="U103" s="388"/>
      <c r="V103" s="388"/>
      <c r="W103" s="388"/>
      <c r="X103" s="388"/>
      <c r="Y103" s="388"/>
      <c r="Z103" s="388"/>
      <c r="AA103" s="388"/>
      <c r="AB103" s="388"/>
      <c r="AC103" s="388"/>
      <c r="AD103" s="388"/>
      <c r="AE103" s="388"/>
      <c r="AF103" s="388"/>
    </row>
    <row r="104" spans="1:32" s="389" customFormat="1" ht="19.5" customHeight="1" x14ac:dyDescent="0.2">
      <c r="A104" s="532">
        <v>6</v>
      </c>
      <c r="B104" s="512" t="s">
        <v>1206</v>
      </c>
      <c r="C104" s="513">
        <v>0</v>
      </c>
      <c r="D104" s="513">
        <v>0</v>
      </c>
      <c r="E104" s="513">
        <v>0</v>
      </c>
      <c r="F104" s="513">
        <v>0</v>
      </c>
      <c r="G104" s="513">
        <v>0</v>
      </c>
      <c r="H104" s="513">
        <v>0</v>
      </c>
      <c r="I104" s="513">
        <v>0</v>
      </c>
      <c r="J104" s="519">
        <v>0</v>
      </c>
      <c r="K104" s="605">
        <v>0</v>
      </c>
      <c r="L104" s="605">
        <v>0</v>
      </c>
      <c r="M104" s="606">
        <v>0</v>
      </c>
      <c r="N104" s="607">
        <v>0</v>
      </c>
      <c r="O104" s="388"/>
      <c r="P104" s="388"/>
      <c r="Q104" s="388"/>
      <c r="R104" s="388"/>
      <c r="S104" s="388"/>
      <c r="T104" s="388"/>
      <c r="U104" s="388"/>
      <c r="V104" s="388"/>
      <c r="W104" s="388"/>
      <c r="X104" s="388"/>
      <c r="Y104" s="388"/>
      <c r="Z104" s="388"/>
      <c r="AA104" s="388"/>
      <c r="AB104" s="388"/>
      <c r="AC104" s="388"/>
      <c r="AD104" s="388"/>
      <c r="AE104" s="388"/>
      <c r="AF104" s="388"/>
    </row>
    <row r="105" spans="1:32" s="389" customFormat="1" ht="19.5" customHeight="1" x14ac:dyDescent="0.2">
      <c r="A105" s="532">
        <v>7</v>
      </c>
      <c r="B105" s="512" t="s">
        <v>1207</v>
      </c>
      <c r="C105" s="513">
        <v>0</v>
      </c>
      <c r="D105" s="513">
        <v>0</v>
      </c>
      <c r="E105" s="513">
        <v>0</v>
      </c>
      <c r="F105" s="513">
        <v>0</v>
      </c>
      <c r="G105" s="513">
        <v>0</v>
      </c>
      <c r="H105" s="513">
        <v>0</v>
      </c>
      <c r="I105" s="513">
        <v>2</v>
      </c>
      <c r="J105" s="519">
        <v>3</v>
      </c>
      <c r="K105" s="605">
        <v>5</v>
      </c>
      <c r="L105" s="605">
        <v>2</v>
      </c>
      <c r="M105" s="606">
        <v>3</v>
      </c>
      <c r="N105" s="607">
        <v>5</v>
      </c>
      <c r="O105" s="388"/>
      <c r="P105" s="388"/>
      <c r="Q105" s="388"/>
      <c r="R105" s="388"/>
      <c r="S105" s="388"/>
      <c r="T105" s="388"/>
      <c r="U105" s="388"/>
      <c r="V105" s="388"/>
      <c r="W105" s="388"/>
      <c r="X105" s="388"/>
      <c r="Y105" s="388"/>
      <c r="Z105" s="388"/>
      <c r="AA105" s="388"/>
      <c r="AB105" s="388"/>
      <c r="AC105" s="388"/>
      <c r="AD105" s="388"/>
      <c r="AE105" s="388"/>
      <c r="AF105" s="388"/>
    </row>
    <row r="106" spans="1:32" s="389" customFormat="1" ht="19.5" customHeight="1" x14ac:dyDescent="0.2">
      <c r="A106" s="532">
        <v>8</v>
      </c>
      <c r="B106" s="512" t="s">
        <v>1208</v>
      </c>
      <c r="C106" s="513">
        <v>0</v>
      </c>
      <c r="D106" s="513">
        <v>0</v>
      </c>
      <c r="E106" s="513">
        <v>0</v>
      </c>
      <c r="F106" s="513">
        <v>0</v>
      </c>
      <c r="G106" s="513">
        <v>0</v>
      </c>
      <c r="H106" s="513">
        <v>0</v>
      </c>
      <c r="I106" s="513">
        <v>0</v>
      </c>
      <c r="J106" s="519">
        <v>0</v>
      </c>
      <c r="K106" s="605">
        <v>0</v>
      </c>
      <c r="L106" s="605">
        <v>0</v>
      </c>
      <c r="M106" s="606">
        <v>0</v>
      </c>
      <c r="N106" s="607">
        <v>0</v>
      </c>
      <c r="O106" s="388"/>
      <c r="P106" s="388"/>
      <c r="Q106" s="388"/>
      <c r="R106" s="388"/>
      <c r="S106" s="388"/>
      <c r="T106" s="388"/>
      <c r="U106" s="388"/>
      <c r="V106" s="388"/>
      <c r="W106" s="388"/>
      <c r="X106" s="388"/>
      <c r="Y106" s="388"/>
      <c r="Z106" s="388"/>
      <c r="AA106" s="388"/>
      <c r="AB106" s="388"/>
      <c r="AC106" s="388"/>
      <c r="AD106" s="388"/>
      <c r="AE106" s="388"/>
      <c r="AF106" s="388"/>
    </row>
    <row r="107" spans="1:32" s="389" customFormat="1" ht="19.5" customHeight="1" x14ac:dyDescent="0.2">
      <c r="A107" s="532">
        <v>9</v>
      </c>
      <c r="B107" s="512" t="s">
        <v>1209</v>
      </c>
      <c r="C107" s="513">
        <v>0</v>
      </c>
      <c r="D107" s="513">
        <v>0</v>
      </c>
      <c r="E107" s="513">
        <v>0</v>
      </c>
      <c r="F107" s="513">
        <v>0</v>
      </c>
      <c r="G107" s="513">
        <v>0</v>
      </c>
      <c r="H107" s="513">
        <v>0</v>
      </c>
      <c r="I107" s="513">
        <v>0</v>
      </c>
      <c r="J107" s="519">
        <v>0</v>
      </c>
      <c r="K107" s="605">
        <v>0</v>
      </c>
      <c r="L107" s="605">
        <v>0</v>
      </c>
      <c r="M107" s="606">
        <v>0</v>
      </c>
      <c r="N107" s="607">
        <v>0</v>
      </c>
      <c r="O107" s="388"/>
      <c r="P107" s="388"/>
      <c r="Q107" s="388"/>
      <c r="R107" s="388"/>
      <c r="S107" s="388"/>
      <c r="T107" s="388"/>
      <c r="U107" s="388"/>
      <c r="V107" s="388"/>
      <c r="W107" s="388"/>
      <c r="X107" s="388"/>
      <c r="Y107" s="388"/>
      <c r="Z107" s="388"/>
      <c r="AA107" s="388"/>
      <c r="AB107" s="388"/>
      <c r="AC107" s="388"/>
      <c r="AD107" s="388"/>
      <c r="AE107" s="388"/>
      <c r="AF107" s="388"/>
    </row>
    <row r="108" spans="1:32" s="389" customFormat="1" ht="19.5" customHeight="1" x14ac:dyDescent="0.2">
      <c r="A108" s="532">
        <v>10</v>
      </c>
      <c r="B108" s="512" t="s">
        <v>1210</v>
      </c>
      <c r="C108" s="513">
        <v>0</v>
      </c>
      <c r="D108" s="513">
        <v>0</v>
      </c>
      <c r="E108" s="513">
        <v>0</v>
      </c>
      <c r="F108" s="513">
        <v>0</v>
      </c>
      <c r="G108" s="513">
        <v>0</v>
      </c>
      <c r="H108" s="513">
        <v>0</v>
      </c>
      <c r="I108" s="513">
        <v>0</v>
      </c>
      <c r="J108" s="519">
        <v>0</v>
      </c>
      <c r="K108" s="605">
        <v>0</v>
      </c>
      <c r="L108" s="605">
        <v>0</v>
      </c>
      <c r="M108" s="606">
        <v>0</v>
      </c>
      <c r="N108" s="607">
        <v>0</v>
      </c>
      <c r="O108" s="388"/>
      <c r="P108" s="388"/>
      <c r="Q108" s="388"/>
      <c r="R108" s="388"/>
      <c r="S108" s="388"/>
      <c r="T108" s="388"/>
      <c r="U108" s="388"/>
      <c r="V108" s="388"/>
      <c r="W108" s="388"/>
      <c r="X108" s="388"/>
      <c r="Y108" s="388"/>
      <c r="Z108" s="388"/>
      <c r="AA108" s="388"/>
      <c r="AB108" s="388"/>
      <c r="AC108" s="388"/>
      <c r="AD108" s="388"/>
      <c r="AE108" s="388"/>
      <c r="AF108" s="388"/>
    </row>
    <row r="109" spans="1:32" s="389" customFormat="1" ht="19.5" customHeight="1" x14ac:dyDescent="0.2">
      <c r="A109" s="532">
        <v>11</v>
      </c>
      <c r="B109" s="512" t="s">
        <v>1211</v>
      </c>
      <c r="C109" s="513">
        <v>0</v>
      </c>
      <c r="D109" s="513">
        <v>0</v>
      </c>
      <c r="E109" s="513">
        <v>0</v>
      </c>
      <c r="F109" s="513">
        <v>0</v>
      </c>
      <c r="G109" s="513">
        <v>0</v>
      </c>
      <c r="H109" s="513">
        <v>0</v>
      </c>
      <c r="I109" s="513">
        <v>0</v>
      </c>
      <c r="J109" s="519">
        <v>0</v>
      </c>
      <c r="K109" s="605">
        <v>0</v>
      </c>
      <c r="L109" s="605">
        <v>0</v>
      </c>
      <c r="M109" s="606">
        <v>0</v>
      </c>
      <c r="N109" s="607">
        <v>0</v>
      </c>
      <c r="O109" s="388"/>
      <c r="P109" s="388"/>
      <c r="Q109" s="388"/>
      <c r="R109" s="388"/>
      <c r="S109" s="388"/>
      <c r="T109" s="388"/>
      <c r="U109" s="388"/>
      <c r="V109" s="388"/>
      <c r="W109" s="388"/>
      <c r="X109" s="388"/>
      <c r="Y109" s="388"/>
      <c r="Z109" s="388"/>
      <c r="AA109" s="388"/>
      <c r="AB109" s="388"/>
      <c r="AC109" s="388"/>
      <c r="AD109" s="388"/>
      <c r="AE109" s="388"/>
      <c r="AF109" s="388"/>
    </row>
    <row r="110" spans="1:32" s="389" customFormat="1" ht="19.5" customHeight="1" x14ac:dyDescent="0.2">
      <c r="A110" s="532">
        <v>12</v>
      </c>
      <c r="B110" s="512" t="s">
        <v>1212</v>
      </c>
      <c r="C110" s="513">
        <v>0</v>
      </c>
      <c r="D110" s="513">
        <v>0</v>
      </c>
      <c r="E110" s="513">
        <v>0</v>
      </c>
      <c r="F110" s="513">
        <v>0</v>
      </c>
      <c r="G110" s="513">
        <v>0</v>
      </c>
      <c r="H110" s="513">
        <v>0</v>
      </c>
      <c r="I110" s="513">
        <v>0</v>
      </c>
      <c r="J110" s="519">
        <v>0</v>
      </c>
      <c r="K110" s="605">
        <v>0</v>
      </c>
      <c r="L110" s="605">
        <v>0</v>
      </c>
      <c r="M110" s="606">
        <v>0</v>
      </c>
      <c r="N110" s="607">
        <v>0</v>
      </c>
      <c r="O110" s="388"/>
      <c r="P110" s="388"/>
      <c r="Q110" s="388"/>
      <c r="R110" s="388"/>
      <c r="S110" s="388"/>
      <c r="T110" s="388"/>
      <c r="U110" s="388"/>
      <c r="V110" s="388"/>
      <c r="W110" s="388"/>
      <c r="X110" s="388"/>
      <c r="Y110" s="388"/>
      <c r="Z110" s="388"/>
      <c r="AA110" s="388"/>
      <c r="AB110" s="388"/>
      <c r="AC110" s="388"/>
      <c r="AD110" s="388"/>
      <c r="AE110" s="388"/>
      <c r="AF110" s="388"/>
    </row>
    <row r="111" spans="1:32" s="389" customFormat="1" ht="19.5" customHeight="1" x14ac:dyDescent="0.2">
      <c r="A111" s="532">
        <v>13</v>
      </c>
      <c r="B111" s="512" t="s">
        <v>1213</v>
      </c>
      <c r="C111" s="513">
        <v>0</v>
      </c>
      <c r="D111" s="513">
        <v>0</v>
      </c>
      <c r="E111" s="513">
        <v>0</v>
      </c>
      <c r="F111" s="513">
        <v>0</v>
      </c>
      <c r="G111" s="513">
        <v>0</v>
      </c>
      <c r="H111" s="513">
        <v>0</v>
      </c>
      <c r="I111" s="513">
        <v>0</v>
      </c>
      <c r="J111" s="519">
        <v>0</v>
      </c>
      <c r="K111" s="605">
        <v>0</v>
      </c>
      <c r="L111" s="605">
        <v>0</v>
      </c>
      <c r="M111" s="606">
        <v>0</v>
      </c>
      <c r="N111" s="607">
        <v>0</v>
      </c>
      <c r="O111" s="388"/>
      <c r="P111" s="388"/>
      <c r="Q111" s="388"/>
      <c r="R111" s="388"/>
      <c r="S111" s="388"/>
      <c r="T111" s="388"/>
      <c r="U111" s="388"/>
      <c r="V111" s="388"/>
      <c r="W111" s="388"/>
      <c r="X111" s="388"/>
      <c r="Y111" s="388"/>
      <c r="Z111" s="388"/>
      <c r="AA111" s="388"/>
      <c r="AB111" s="388"/>
      <c r="AC111" s="388"/>
      <c r="AD111" s="388"/>
      <c r="AE111" s="388"/>
      <c r="AF111" s="388"/>
    </row>
    <row r="112" spans="1:32" s="389" customFormat="1" ht="19.5" customHeight="1" x14ac:dyDescent="0.2">
      <c r="A112" s="532">
        <v>14</v>
      </c>
      <c r="B112" s="512" t="s">
        <v>1225</v>
      </c>
      <c r="C112" s="513">
        <v>0</v>
      </c>
      <c r="D112" s="513">
        <v>0</v>
      </c>
      <c r="E112" s="513">
        <v>0</v>
      </c>
      <c r="F112" s="513">
        <v>0</v>
      </c>
      <c r="G112" s="513">
        <v>0</v>
      </c>
      <c r="H112" s="513">
        <v>0</v>
      </c>
      <c r="I112" s="513">
        <v>0</v>
      </c>
      <c r="J112" s="519">
        <v>0</v>
      </c>
      <c r="K112" s="605">
        <v>0</v>
      </c>
      <c r="L112" s="605">
        <v>0</v>
      </c>
      <c r="M112" s="606">
        <v>0</v>
      </c>
      <c r="N112" s="607">
        <v>0</v>
      </c>
      <c r="O112" s="388"/>
      <c r="P112" s="388"/>
      <c r="Q112" s="388"/>
      <c r="R112" s="388"/>
      <c r="S112" s="388"/>
      <c r="T112" s="388"/>
      <c r="U112" s="388"/>
      <c r="V112" s="388"/>
      <c r="W112" s="388"/>
      <c r="X112" s="388"/>
      <c r="Y112" s="388"/>
      <c r="Z112" s="388"/>
      <c r="AA112" s="388"/>
      <c r="AB112" s="388"/>
      <c r="AC112" s="388"/>
      <c r="AD112" s="388"/>
      <c r="AE112" s="388"/>
      <c r="AF112" s="388"/>
    </row>
    <row r="113" spans="1:32" s="389" customFormat="1" ht="19.5" customHeight="1" x14ac:dyDescent="0.2">
      <c r="A113" s="532">
        <v>15</v>
      </c>
      <c r="B113" s="512" t="str">
        <f>'15'!B113</f>
        <v>Apotek Viva Generik Dlanggu</v>
      </c>
      <c r="C113" s="513">
        <v>0</v>
      </c>
      <c r="D113" s="513">
        <v>0</v>
      </c>
      <c r="E113" s="513">
        <v>0</v>
      </c>
      <c r="F113" s="513">
        <v>0</v>
      </c>
      <c r="G113" s="513">
        <v>0</v>
      </c>
      <c r="H113" s="513">
        <v>0</v>
      </c>
      <c r="I113" s="513">
        <v>0</v>
      </c>
      <c r="J113" s="519">
        <v>0</v>
      </c>
      <c r="K113" s="605">
        <v>0</v>
      </c>
      <c r="L113" s="605">
        <v>0</v>
      </c>
      <c r="M113" s="606">
        <v>0</v>
      </c>
      <c r="N113" s="607">
        <v>0</v>
      </c>
      <c r="O113" s="388"/>
      <c r="P113" s="388"/>
      <c r="Q113" s="388"/>
      <c r="R113" s="388"/>
      <c r="S113" s="388"/>
      <c r="T113" s="388"/>
      <c r="U113" s="388"/>
      <c r="V113" s="388"/>
      <c r="W113" s="388"/>
      <c r="X113" s="388"/>
      <c r="Y113" s="388"/>
      <c r="Z113" s="388"/>
      <c r="AA113" s="388"/>
      <c r="AB113" s="388"/>
      <c r="AC113" s="388"/>
      <c r="AD113" s="388"/>
      <c r="AE113" s="388"/>
      <c r="AF113" s="388"/>
    </row>
    <row r="114" spans="1:32" s="389" customFormat="1" ht="19.5" customHeight="1" x14ac:dyDescent="0.2">
      <c r="A114" s="532">
        <v>16</v>
      </c>
      <c r="B114" s="512" t="s">
        <v>1214</v>
      </c>
      <c r="C114" s="513">
        <v>0</v>
      </c>
      <c r="D114" s="513">
        <v>0</v>
      </c>
      <c r="E114" s="513">
        <v>0</v>
      </c>
      <c r="F114" s="513">
        <v>0</v>
      </c>
      <c r="G114" s="513">
        <v>0</v>
      </c>
      <c r="H114" s="513">
        <v>0</v>
      </c>
      <c r="I114" s="513">
        <v>0</v>
      </c>
      <c r="J114" s="519">
        <v>0</v>
      </c>
      <c r="K114" s="605">
        <v>0</v>
      </c>
      <c r="L114" s="605">
        <v>0</v>
      </c>
      <c r="M114" s="606">
        <v>0</v>
      </c>
      <c r="N114" s="607">
        <v>0</v>
      </c>
      <c r="O114" s="388"/>
      <c r="P114" s="388"/>
      <c r="Q114" s="388"/>
      <c r="R114" s="388"/>
      <c r="S114" s="388"/>
      <c r="T114" s="388"/>
      <c r="U114" s="388"/>
      <c r="V114" s="388"/>
      <c r="W114" s="388"/>
      <c r="X114" s="388"/>
      <c r="Y114" s="388"/>
      <c r="Z114" s="388"/>
      <c r="AA114" s="388"/>
      <c r="AB114" s="388"/>
      <c r="AC114" s="388"/>
      <c r="AD114" s="388"/>
      <c r="AE114" s="388"/>
      <c r="AF114" s="388"/>
    </row>
    <row r="115" spans="1:32" s="389" customFormat="1" ht="19.5" customHeight="1" x14ac:dyDescent="0.2">
      <c r="A115" s="532">
        <v>17</v>
      </c>
      <c r="B115" s="512" t="s">
        <v>1215</v>
      </c>
      <c r="C115" s="513">
        <v>0</v>
      </c>
      <c r="D115" s="513">
        <v>0</v>
      </c>
      <c r="E115" s="513">
        <v>0</v>
      </c>
      <c r="F115" s="513">
        <v>0</v>
      </c>
      <c r="G115" s="513">
        <v>0</v>
      </c>
      <c r="H115" s="513">
        <v>0</v>
      </c>
      <c r="I115" s="513">
        <v>0</v>
      </c>
      <c r="J115" s="519">
        <v>0</v>
      </c>
      <c r="K115" s="605">
        <v>0</v>
      </c>
      <c r="L115" s="605">
        <v>0</v>
      </c>
      <c r="M115" s="606">
        <v>0</v>
      </c>
      <c r="N115" s="607">
        <v>0</v>
      </c>
      <c r="O115" s="388"/>
      <c r="P115" s="388"/>
      <c r="Q115" s="388"/>
      <c r="R115" s="388"/>
      <c r="S115" s="388"/>
      <c r="T115" s="388"/>
      <c r="U115" s="388"/>
      <c r="V115" s="388"/>
      <c r="W115" s="388"/>
      <c r="X115" s="388"/>
      <c r="Y115" s="388"/>
      <c r="Z115" s="388"/>
      <c r="AA115" s="388"/>
      <c r="AB115" s="388"/>
      <c r="AC115" s="388"/>
      <c r="AD115" s="388"/>
      <c r="AE115" s="388"/>
      <c r="AF115" s="388"/>
    </row>
    <row r="116" spans="1:32" s="389" customFormat="1" ht="19.5" customHeight="1" x14ac:dyDescent="0.2">
      <c r="A116" s="532">
        <v>18</v>
      </c>
      <c r="B116" s="512" t="s">
        <v>1216</v>
      </c>
      <c r="C116" s="513">
        <v>0</v>
      </c>
      <c r="D116" s="513">
        <v>0</v>
      </c>
      <c r="E116" s="513">
        <v>0</v>
      </c>
      <c r="F116" s="513">
        <v>0</v>
      </c>
      <c r="G116" s="513">
        <v>0</v>
      </c>
      <c r="H116" s="513">
        <v>0</v>
      </c>
      <c r="I116" s="513">
        <v>0</v>
      </c>
      <c r="J116" s="519">
        <v>0</v>
      </c>
      <c r="K116" s="605">
        <v>0</v>
      </c>
      <c r="L116" s="605">
        <v>0</v>
      </c>
      <c r="M116" s="606">
        <v>0</v>
      </c>
      <c r="N116" s="607">
        <v>0</v>
      </c>
      <c r="O116" s="388"/>
      <c r="P116" s="388"/>
      <c r="Q116" s="388"/>
      <c r="R116" s="388"/>
      <c r="S116" s="388"/>
      <c r="T116" s="388"/>
      <c r="U116" s="388"/>
      <c r="V116" s="388"/>
      <c r="W116" s="388"/>
      <c r="X116" s="388"/>
      <c r="Y116" s="388"/>
      <c r="Z116" s="388"/>
      <c r="AA116" s="388"/>
      <c r="AB116" s="388"/>
      <c r="AC116" s="388"/>
      <c r="AD116" s="388"/>
      <c r="AE116" s="388"/>
      <c r="AF116" s="388"/>
    </row>
    <row r="117" spans="1:32" s="389" customFormat="1" ht="19.5" customHeight="1" x14ac:dyDescent="0.2">
      <c r="A117" s="532">
        <v>19</v>
      </c>
      <c r="B117" s="512" t="s">
        <v>1217</v>
      </c>
      <c r="C117" s="513">
        <v>0</v>
      </c>
      <c r="D117" s="513">
        <v>0</v>
      </c>
      <c r="E117" s="513">
        <v>0</v>
      </c>
      <c r="F117" s="513">
        <v>0</v>
      </c>
      <c r="G117" s="513">
        <v>0</v>
      </c>
      <c r="H117" s="513">
        <v>0</v>
      </c>
      <c r="I117" s="513">
        <v>0</v>
      </c>
      <c r="J117" s="519">
        <v>0</v>
      </c>
      <c r="K117" s="605">
        <v>0</v>
      </c>
      <c r="L117" s="605">
        <v>0</v>
      </c>
      <c r="M117" s="606">
        <v>0</v>
      </c>
      <c r="N117" s="607">
        <v>0</v>
      </c>
      <c r="O117" s="388"/>
      <c r="P117" s="388"/>
      <c r="Q117" s="388"/>
      <c r="R117" s="388"/>
      <c r="S117" s="388"/>
      <c r="T117" s="388"/>
      <c r="U117" s="388"/>
      <c r="V117" s="388"/>
      <c r="W117" s="388"/>
      <c r="X117" s="388"/>
      <c r="Y117" s="388"/>
      <c r="Z117" s="388"/>
      <c r="AA117" s="388"/>
      <c r="AB117" s="388"/>
      <c r="AC117" s="388"/>
      <c r="AD117" s="388"/>
      <c r="AE117" s="388"/>
      <c r="AF117" s="388"/>
    </row>
    <row r="118" spans="1:32" s="389" customFormat="1" ht="19.5" customHeight="1" x14ac:dyDescent="0.2">
      <c r="A118" s="532">
        <v>20</v>
      </c>
      <c r="B118" s="512" t="s">
        <v>1218</v>
      </c>
      <c r="C118" s="513">
        <v>0</v>
      </c>
      <c r="D118" s="513">
        <v>0</v>
      </c>
      <c r="E118" s="513">
        <v>0</v>
      </c>
      <c r="F118" s="513">
        <v>0</v>
      </c>
      <c r="G118" s="513">
        <v>0</v>
      </c>
      <c r="H118" s="513">
        <v>0</v>
      </c>
      <c r="I118" s="513">
        <v>0</v>
      </c>
      <c r="J118" s="519">
        <v>0</v>
      </c>
      <c r="K118" s="605">
        <v>0</v>
      </c>
      <c r="L118" s="605">
        <v>0</v>
      </c>
      <c r="M118" s="606">
        <v>0</v>
      </c>
      <c r="N118" s="607">
        <v>0</v>
      </c>
      <c r="O118" s="388"/>
      <c r="P118" s="388"/>
      <c r="Q118" s="388"/>
      <c r="R118" s="388"/>
      <c r="S118" s="388"/>
      <c r="T118" s="388"/>
      <c r="U118" s="388"/>
      <c r="V118" s="388"/>
      <c r="W118" s="388"/>
      <c r="X118" s="388"/>
      <c r="Y118" s="388"/>
      <c r="Z118" s="388"/>
      <c r="AA118" s="388"/>
      <c r="AB118" s="388"/>
      <c r="AC118" s="388"/>
      <c r="AD118" s="388"/>
      <c r="AE118" s="388"/>
      <c r="AF118" s="388"/>
    </row>
    <row r="119" spans="1:32" s="389" customFormat="1" ht="19.5" customHeight="1" x14ac:dyDescent="0.2">
      <c r="A119" s="532">
        <v>21</v>
      </c>
      <c r="B119" s="512" t="s">
        <v>1219</v>
      </c>
      <c r="C119" s="513">
        <v>0</v>
      </c>
      <c r="D119" s="513">
        <v>0</v>
      </c>
      <c r="E119" s="513">
        <v>0</v>
      </c>
      <c r="F119" s="513">
        <v>0</v>
      </c>
      <c r="G119" s="513">
        <v>0</v>
      </c>
      <c r="H119" s="513">
        <v>0</v>
      </c>
      <c r="I119" s="513">
        <v>0</v>
      </c>
      <c r="J119" s="519">
        <v>0</v>
      </c>
      <c r="K119" s="605">
        <v>0</v>
      </c>
      <c r="L119" s="605">
        <v>0</v>
      </c>
      <c r="M119" s="606">
        <v>0</v>
      </c>
      <c r="N119" s="607">
        <v>0</v>
      </c>
      <c r="O119" s="388"/>
      <c r="P119" s="388"/>
      <c r="Q119" s="388"/>
      <c r="R119" s="388"/>
      <c r="S119" s="388"/>
      <c r="T119" s="388"/>
      <c r="U119" s="388"/>
      <c r="V119" s="388"/>
      <c r="W119" s="388"/>
      <c r="X119" s="388"/>
      <c r="Y119" s="388"/>
      <c r="Z119" s="388"/>
      <c r="AA119" s="388"/>
      <c r="AB119" s="388"/>
      <c r="AC119" s="388"/>
      <c r="AD119" s="388"/>
      <c r="AE119" s="388"/>
      <c r="AF119" s="388"/>
    </row>
    <row r="120" spans="1:32" s="389" customFormat="1" ht="19.5" customHeight="1" x14ac:dyDescent="0.2">
      <c r="A120" s="532">
        <v>22</v>
      </c>
      <c r="B120" s="512" t="s">
        <v>1220</v>
      </c>
      <c r="C120" s="513">
        <v>0</v>
      </c>
      <c r="D120" s="513">
        <v>0</v>
      </c>
      <c r="E120" s="513">
        <v>0</v>
      </c>
      <c r="F120" s="513">
        <v>0</v>
      </c>
      <c r="G120" s="513">
        <v>0</v>
      </c>
      <c r="H120" s="513">
        <v>0</v>
      </c>
      <c r="I120" s="513">
        <v>0</v>
      </c>
      <c r="J120" s="519">
        <v>0</v>
      </c>
      <c r="K120" s="611">
        <v>0</v>
      </c>
      <c r="L120" s="611">
        <v>0</v>
      </c>
      <c r="M120" s="612">
        <v>0</v>
      </c>
      <c r="N120" s="613">
        <v>0</v>
      </c>
      <c r="O120" s="388"/>
      <c r="P120" s="388"/>
      <c r="Q120" s="388"/>
      <c r="R120" s="388"/>
      <c r="S120" s="388"/>
      <c r="T120" s="388"/>
      <c r="U120" s="388"/>
      <c r="V120" s="388"/>
      <c r="W120" s="388"/>
      <c r="X120" s="388"/>
      <c r="Y120" s="388"/>
      <c r="Z120" s="388"/>
      <c r="AA120" s="388"/>
      <c r="AB120" s="388"/>
      <c r="AC120" s="388"/>
      <c r="AD120" s="388"/>
      <c r="AE120" s="388"/>
      <c r="AF120" s="388"/>
    </row>
    <row r="121" spans="1:32" s="389" customFormat="1" ht="19.5" customHeight="1" x14ac:dyDescent="0.2">
      <c r="A121" s="1243" t="s">
        <v>1221</v>
      </c>
      <c r="B121" s="1244"/>
      <c r="C121" s="516">
        <f>SUM(C99:C120)</f>
        <v>0</v>
      </c>
      <c r="D121" s="516">
        <f t="shared" ref="D121:N121" si="3">SUM(D99:D120)</f>
        <v>0</v>
      </c>
      <c r="E121" s="516">
        <f t="shared" si="3"/>
        <v>0</v>
      </c>
      <c r="F121" s="516">
        <f t="shared" si="3"/>
        <v>0</v>
      </c>
      <c r="G121" s="516">
        <f t="shared" si="3"/>
        <v>0</v>
      </c>
      <c r="H121" s="516">
        <f t="shared" si="3"/>
        <v>0</v>
      </c>
      <c r="I121" s="516">
        <f t="shared" si="3"/>
        <v>3</v>
      </c>
      <c r="J121" s="516">
        <f t="shared" si="3"/>
        <v>4</v>
      </c>
      <c r="K121" s="516">
        <f t="shared" si="3"/>
        <v>7</v>
      </c>
      <c r="L121" s="516">
        <f t="shared" si="3"/>
        <v>3</v>
      </c>
      <c r="M121" s="516">
        <f t="shared" si="3"/>
        <v>4</v>
      </c>
      <c r="N121" s="516">
        <f t="shared" si="3"/>
        <v>7</v>
      </c>
      <c r="O121" s="388"/>
      <c r="P121" s="388"/>
      <c r="Q121" s="388"/>
      <c r="R121" s="388"/>
      <c r="S121" s="388"/>
      <c r="T121" s="388"/>
      <c r="U121" s="388"/>
      <c r="V121" s="388"/>
      <c r="W121" s="388"/>
      <c r="X121" s="388"/>
      <c r="Y121" s="388"/>
      <c r="Z121" s="388"/>
      <c r="AA121" s="388"/>
      <c r="AB121" s="388"/>
      <c r="AC121" s="388"/>
      <c r="AD121" s="388"/>
      <c r="AE121" s="388"/>
      <c r="AF121" s="388"/>
    </row>
    <row r="122" spans="1:32" s="389" customFormat="1" ht="19.5" customHeight="1" x14ac:dyDescent="0.2">
      <c r="A122" s="514" t="s">
        <v>317</v>
      </c>
      <c r="B122" s="514"/>
      <c r="C122" s="516">
        <v>0</v>
      </c>
      <c r="D122" s="516">
        <v>0</v>
      </c>
      <c r="E122" s="516">
        <v>0</v>
      </c>
      <c r="F122" s="516">
        <v>0</v>
      </c>
      <c r="G122" s="516">
        <v>0</v>
      </c>
      <c r="H122" s="516">
        <v>0</v>
      </c>
      <c r="I122" s="516">
        <v>0</v>
      </c>
      <c r="J122" s="516">
        <v>0</v>
      </c>
      <c r="K122" s="516">
        <v>0</v>
      </c>
      <c r="L122" s="516">
        <v>0</v>
      </c>
      <c r="M122" s="516">
        <v>0</v>
      </c>
      <c r="N122" s="516">
        <v>0</v>
      </c>
      <c r="O122" s="388"/>
      <c r="P122" s="388"/>
      <c r="Q122" s="388"/>
      <c r="R122" s="388"/>
      <c r="S122" s="388"/>
      <c r="T122" s="388"/>
      <c r="U122" s="388"/>
      <c r="V122" s="388"/>
      <c r="W122" s="388"/>
      <c r="X122" s="388"/>
      <c r="Y122" s="388"/>
      <c r="Z122" s="388"/>
    </row>
    <row r="123" spans="1:32" s="389" customFormat="1" ht="19.5" customHeight="1" x14ac:dyDescent="0.2">
      <c r="A123" s="514" t="s">
        <v>318</v>
      </c>
      <c r="B123" s="514"/>
      <c r="C123" s="516">
        <f>SUM(C124:C125)</f>
        <v>0</v>
      </c>
      <c r="D123" s="516">
        <f t="shared" ref="D123:K123" si="4">SUM(D124:D125)</f>
        <v>0</v>
      </c>
      <c r="E123" s="516">
        <f t="shared" si="4"/>
        <v>0</v>
      </c>
      <c r="F123" s="516">
        <f t="shared" si="4"/>
        <v>0</v>
      </c>
      <c r="G123" s="516">
        <f t="shared" si="4"/>
        <v>0</v>
      </c>
      <c r="H123" s="516">
        <f t="shared" si="4"/>
        <v>0</v>
      </c>
      <c r="I123" s="516">
        <f t="shared" si="4"/>
        <v>0</v>
      </c>
      <c r="J123" s="516">
        <f t="shared" si="4"/>
        <v>0</v>
      </c>
      <c r="K123" s="516">
        <f t="shared" si="4"/>
        <v>0</v>
      </c>
      <c r="L123" s="516">
        <f>SUM(L124:L125)</f>
        <v>0</v>
      </c>
      <c r="M123" s="516">
        <f>SUM(M124:M125)</f>
        <v>0</v>
      </c>
      <c r="N123" s="516">
        <v>0</v>
      </c>
      <c r="O123" s="388"/>
      <c r="P123" s="388"/>
      <c r="Q123" s="388"/>
      <c r="R123" s="388"/>
      <c r="S123" s="388"/>
      <c r="T123" s="388"/>
      <c r="U123" s="388"/>
      <c r="V123" s="388"/>
      <c r="W123" s="388"/>
      <c r="X123" s="388"/>
      <c r="Y123" s="388"/>
      <c r="Z123" s="388"/>
    </row>
    <row r="124" spans="1:32" s="389" customFormat="1" ht="19.5" customHeight="1" x14ac:dyDescent="0.2">
      <c r="A124" s="630">
        <v>1</v>
      </c>
      <c r="B124" s="697" t="s">
        <v>1223</v>
      </c>
      <c r="C124" s="516">
        <v>0</v>
      </c>
      <c r="D124" s="516">
        <v>0</v>
      </c>
      <c r="E124" s="516">
        <v>0</v>
      </c>
      <c r="F124" s="516">
        <v>0</v>
      </c>
      <c r="G124" s="516">
        <v>0</v>
      </c>
      <c r="H124" s="516">
        <v>0</v>
      </c>
      <c r="I124" s="516">
        <v>0</v>
      </c>
      <c r="J124" s="516">
        <v>0</v>
      </c>
      <c r="K124" s="516">
        <v>0</v>
      </c>
      <c r="L124" s="516">
        <v>0</v>
      </c>
      <c r="M124" s="516">
        <v>0</v>
      </c>
      <c r="N124" s="516">
        <v>0</v>
      </c>
      <c r="O124" s="388"/>
      <c r="P124" s="388"/>
      <c r="Q124" s="388"/>
      <c r="R124" s="388"/>
      <c r="S124" s="388"/>
      <c r="T124" s="388"/>
      <c r="U124" s="388"/>
      <c r="V124" s="388"/>
      <c r="W124" s="388"/>
      <c r="X124" s="388"/>
      <c r="Y124" s="388"/>
      <c r="Z124" s="388"/>
    </row>
    <row r="125" spans="1:32" s="389" customFormat="1" ht="19.5" customHeight="1" x14ac:dyDescent="0.2">
      <c r="A125" s="630">
        <v>2</v>
      </c>
      <c r="B125" s="697" t="s">
        <v>1224</v>
      </c>
      <c r="C125" s="516">
        <v>0</v>
      </c>
      <c r="D125" s="516">
        <v>0</v>
      </c>
      <c r="E125" s="516">
        <v>0</v>
      </c>
      <c r="F125" s="516">
        <v>0</v>
      </c>
      <c r="G125" s="516">
        <v>0</v>
      </c>
      <c r="H125" s="516">
        <v>0</v>
      </c>
      <c r="I125" s="516">
        <v>0</v>
      </c>
      <c r="J125" s="516">
        <v>0</v>
      </c>
      <c r="K125" s="516">
        <v>0</v>
      </c>
      <c r="L125" s="516">
        <v>0</v>
      </c>
      <c r="M125" s="516">
        <v>0</v>
      </c>
      <c r="N125" s="516">
        <v>0</v>
      </c>
      <c r="O125" s="388"/>
      <c r="P125" s="388"/>
      <c r="Q125" s="388"/>
      <c r="R125" s="388"/>
      <c r="S125" s="388"/>
      <c r="T125" s="388"/>
      <c r="U125" s="388"/>
      <c r="V125" s="388"/>
      <c r="W125" s="388"/>
      <c r="X125" s="388"/>
      <c r="Y125" s="388"/>
      <c r="Z125" s="388"/>
    </row>
    <row r="126" spans="1:32" s="389" customFormat="1" ht="19.5" customHeight="1" x14ac:dyDescent="0.2">
      <c r="A126" s="514" t="s">
        <v>157</v>
      </c>
      <c r="B126" s="514"/>
      <c r="C126" s="516">
        <f>C123+C122+C121+C98+C50+C38</f>
        <v>29</v>
      </c>
      <c r="D126" s="516">
        <f t="shared" ref="D126:K126" si="5">D123+D122+D121+D98+D50+D38</f>
        <v>42</v>
      </c>
      <c r="E126" s="516">
        <f t="shared" si="5"/>
        <v>71</v>
      </c>
      <c r="F126" s="516">
        <f t="shared" si="5"/>
        <v>0</v>
      </c>
      <c r="G126" s="516">
        <f t="shared" si="5"/>
        <v>0</v>
      </c>
      <c r="H126" s="516">
        <f t="shared" si="5"/>
        <v>0</v>
      </c>
      <c r="I126" s="516">
        <f t="shared" si="5"/>
        <v>723</v>
      </c>
      <c r="J126" s="516">
        <f t="shared" si="5"/>
        <v>537</v>
      </c>
      <c r="K126" s="516">
        <f t="shared" si="5"/>
        <v>1260</v>
      </c>
      <c r="L126" s="516">
        <f>L123+L122+L121+L98+L50+L38</f>
        <v>752</v>
      </c>
      <c r="M126" s="516">
        <f>M123+M122+M121+M98+M50+M38</f>
        <v>579</v>
      </c>
      <c r="N126" s="516">
        <f>N123+N122+N121+N98+N50+N38</f>
        <v>1331</v>
      </c>
      <c r="O126" s="517"/>
      <c r="P126" s="388"/>
      <c r="Q126" s="388"/>
      <c r="R126" s="388"/>
      <c r="S126" s="388"/>
      <c r="T126" s="388"/>
      <c r="U126" s="388"/>
      <c r="V126" s="388"/>
      <c r="W126" s="388"/>
      <c r="X126" s="388"/>
      <c r="Y126" s="388"/>
      <c r="Z126" s="388"/>
    </row>
    <row r="127" spans="1:32" ht="20.25" customHeight="1" x14ac:dyDescent="0.2">
      <c r="A127" s="251" t="s">
        <v>1005</v>
      </c>
      <c r="B127" s="251"/>
      <c r="C127" s="274"/>
      <c r="D127" s="274"/>
      <c r="E127" s="765">
        <f>E126/'[2]2'!$E$28*100000</f>
        <v>6.3270552904430266</v>
      </c>
      <c r="F127" s="785"/>
      <c r="G127" s="785"/>
      <c r="H127" s="765">
        <f>H126/'[2]2'!$E$28*100000</f>
        <v>0</v>
      </c>
      <c r="I127" s="785"/>
      <c r="J127" s="785"/>
      <c r="K127" s="765">
        <f>K126/'[2]2'!$E$28*100000</f>
        <v>112.282953041665</v>
      </c>
      <c r="L127" s="785"/>
      <c r="M127" s="785"/>
      <c r="N127" s="765">
        <f>N126/'[2]2'!$E$28*100000</f>
        <v>118.61000833210804</v>
      </c>
    </row>
    <row r="128" spans="1:32" x14ac:dyDescent="0.2">
      <c r="A128" s="177" t="s">
        <v>1333</v>
      </c>
    </row>
    <row r="129" spans="1:1" x14ac:dyDescent="0.2">
      <c r="A129" s="177" t="s">
        <v>683</v>
      </c>
    </row>
    <row r="130" spans="1:1" x14ac:dyDescent="0.2">
      <c r="A130" s="4" t="s">
        <v>682</v>
      </c>
    </row>
  </sheetData>
  <mergeCells count="11">
    <mergeCell ref="A98:B98"/>
    <mergeCell ref="A121:B121"/>
    <mergeCell ref="A7:A9"/>
    <mergeCell ref="B7:B9"/>
    <mergeCell ref="C8:E8"/>
    <mergeCell ref="C7:K7"/>
    <mergeCell ref="L7:N8"/>
    <mergeCell ref="F8:H8"/>
    <mergeCell ref="I8:K8"/>
    <mergeCell ref="A38:B38"/>
    <mergeCell ref="A50:B50"/>
  </mergeCells>
  <pageMargins left="0.4" right="0.23622047244094499" top="0.78" bottom="0.28000000000000003" header="0.31496062992126" footer="0.19"/>
  <pageSetup paperSize="130" scale="81" orientation="landscape" r:id="rId1"/>
  <rowBreaks count="3" manualBreakCount="3">
    <brk id="38" max="13" man="1"/>
    <brk id="98" max="13" man="1"/>
    <brk id="138" max="1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E21"/>
  <sheetViews>
    <sheetView view="pageBreakPreview" topLeftCell="A4" zoomScale="59" zoomScaleNormal="68" zoomScaleSheetLayoutView="59" workbookViewId="0">
      <selection activeCell="D32" sqref="D32"/>
    </sheetView>
  </sheetViews>
  <sheetFormatPr defaultColWidth="11.42578125" defaultRowHeight="15" x14ac:dyDescent="0.2"/>
  <cols>
    <col min="1" max="1" width="6.28515625" style="4" customWidth="1"/>
    <col min="2" max="4" width="39.85546875" style="4" customWidth="1"/>
    <col min="5" max="16384" width="11.42578125" style="4"/>
  </cols>
  <sheetData>
    <row r="1" spans="1:5" x14ac:dyDescent="0.2">
      <c r="A1" s="3" t="s">
        <v>960</v>
      </c>
    </row>
    <row r="2" spans="1:5" x14ac:dyDescent="0.2">
      <c r="A2" s="69"/>
      <c r="B2" s="5"/>
      <c r="C2" s="5"/>
      <c r="D2" s="5"/>
    </row>
    <row r="3" spans="1:5" s="203" customFormat="1" ht="16.5" x14ac:dyDescent="0.2">
      <c r="A3" s="1215" t="s">
        <v>995</v>
      </c>
      <c r="B3" s="1215"/>
      <c r="C3" s="1215"/>
      <c r="D3" s="1215"/>
    </row>
    <row r="4" spans="1:5" s="203" customFormat="1" ht="16.5" x14ac:dyDescent="0.2">
      <c r="B4" s="210" t="str">
        <f>'1'!E5</f>
        <v>KABUPATEN</v>
      </c>
      <c r="C4" s="206" t="str">
        <f>'1'!F5</f>
        <v>MOJOKERTO</v>
      </c>
    </row>
    <row r="5" spans="1:5" s="203" customFormat="1" ht="16.5" x14ac:dyDescent="0.2">
      <c r="B5" s="210" t="str">
        <f>'1'!E6</f>
        <v xml:space="preserve">TAHUN </v>
      </c>
      <c r="C5" s="206">
        <f>'1'!F6</f>
        <v>2021</v>
      </c>
    </row>
    <row r="7" spans="1:5" ht="17.25" customHeight="1" x14ac:dyDescent="0.2">
      <c r="A7" s="1170" t="s">
        <v>153</v>
      </c>
      <c r="B7" s="1164" t="s">
        <v>537</v>
      </c>
      <c r="C7" s="1167" t="s">
        <v>373</v>
      </c>
      <c r="D7" s="1169"/>
      <c r="E7" s="14"/>
    </row>
    <row r="8" spans="1:5" ht="18.75" customHeight="1" x14ac:dyDescent="0.2">
      <c r="A8" s="1171"/>
      <c r="B8" s="1165"/>
      <c r="C8" s="35" t="s">
        <v>161</v>
      </c>
      <c r="D8" s="41" t="s">
        <v>164</v>
      </c>
      <c r="E8" s="14"/>
    </row>
    <row r="9" spans="1:5" x14ac:dyDescent="0.2">
      <c r="A9" s="198">
        <v>1</v>
      </c>
      <c r="B9" s="198">
        <v>2</v>
      </c>
      <c r="C9" s="198">
        <v>3</v>
      </c>
      <c r="D9" s="129">
        <v>4</v>
      </c>
      <c r="E9" s="14"/>
    </row>
    <row r="10" spans="1:5" ht="30" customHeight="1" x14ac:dyDescent="0.2">
      <c r="A10" s="1255" t="s">
        <v>542</v>
      </c>
      <c r="B10" s="1256"/>
      <c r="C10" s="1256"/>
      <c r="D10" s="1257"/>
    </row>
    <row r="11" spans="1:5" ht="33.950000000000003" customHeight="1" x14ac:dyDescent="0.2">
      <c r="A11" s="158">
        <v>1</v>
      </c>
      <c r="B11" s="122" t="s">
        <v>538</v>
      </c>
      <c r="C11" s="122">
        <v>395901</v>
      </c>
      <c r="D11" s="228">
        <f>C11/'[2]2'!$E$28*100</f>
        <v>35.280105866784297</v>
      </c>
    </row>
    <row r="12" spans="1:5" ht="33.950000000000003" customHeight="1" x14ac:dyDescent="0.2">
      <c r="A12" s="158">
        <v>2</v>
      </c>
      <c r="B12" s="122" t="s">
        <v>372</v>
      </c>
      <c r="C12" s="122">
        <v>37517</v>
      </c>
      <c r="D12" s="228">
        <f>C12/'[2]2'!$E$28*100</f>
        <v>3.3432694835429726</v>
      </c>
    </row>
    <row r="13" spans="1:5" ht="33.950000000000003" customHeight="1" x14ac:dyDescent="0.2">
      <c r="A13" s="1258" t="s">
        <v>544</v>
      </c>
      <c r="B13" s="1259"/>
      <c r="C13" s="122">
        <f>SUM(C11:C12)</f>
        <v>433418</v>
      </c>
      <c r="D13" s="228">
        <f>C13/'[2]2'!$E$28*100</f>
        <v>38.623375350327272</v>
      </c>
    </row>
    <row r="14" spans="1:5" ht="33.950000000000003" customHeight="1" x14ac:dyDescent="0.2">
      <c r="A14" s="1255" t="s">
        <v>543</v>
      </c>
      <c r="B14" s="1256"/>
      <c r="C14" s="1256"/>
      <c r="D14" s="1257"/>
    </row>
    <row r="15" spans="1:5" ht="33.75" customHeight="1" x14ac:dyDescent="0.2">
      <c r="A15" s="158">
        <v>1</v>
      </c>
      <c r="B15" s="122" t="s">
        <v>539</v>
      </c>
      <c r="C15" s="122">
        <v>187263</v>
      </c>
      <c r="D15" s="228">
        <f>C15/'[2]2'!$E$28*100</f>
        <v>16.687652885270882</v>
      </c>
    </row>
    <row r="16" spans="1:5" ht="33.75" customHeight="1" x14ac:dyDescent="0.2">
      <c r="A16" s="158">
        <v>2</v>
      </c>
      <c r="B16" s="159" t="s">
        <v>540</v>
      </c>
      <c r="C16" s="122">
        <v>189500</v>
      </c>
      <c r="D16" s="228">
        <f>C16/'[2]2'!$E$28*100</f>
        <v>16.886999683647236</v>
      </c>
    </row>
    <row r="17" spans="1:4" ht="33.950000000000003" customHeight="1" x14ac:dyDescent="0.2">
      <c r="A17" s="158">
        <v>3</v>
      </c>
      <c r="B17" s="159" t="s">
        <v>541</v>
      </c>
      <c r="C17" s="122">
        <v>14954</v>
      </c>
      <c r="D17" s="228">
        <f>C17/'[2]2'!$E$28*100</f>
        <v>1.3326026030040146</v>
      </c>
    </row>
    <row r="18" spans="1:4" ht="33.950000000000003" customHeight="1" x14ac:dyDescent="0.2">
      <c r="A18" s="1258" t="s">
        <v>545</v>
      </c>
      <c r="B18" s="1259"/>
      <c r="C18" s="122">
        <f>SUM(C15:C17)</f>
        <v>391717</v>
      </c>
      <c r="D18" s="228">
        <f>C18/'[2]2'!$E$28*100</f>
        <v>34.907255171922131</v>
      </c>
    </row>
    <row r="19" spans="1:4" ht="33.950000000000003" customHeight="1" x14ac:dyDescent="0.2">
      <c r="A19" s="251" t="s">
        <v>171</v>
      </c>
      <c r="B19" s="815"/>
      <c r="C19" s="122">
        <f>SUM(C13,C18)</f>
        <v>825135</v>
      </c>
      <c r="D19" s="228">
        <f>C19/'[2]2'!$E$28*100</f>
        <v>73.53063052224941</v>
      </c>
    </row>
    <row r="20" spans="1:4" x14ac:dyDescent="0.2">
      <c r="B20" s="1"/>
    </row>
    <row r="21" spans="1:4" x14ac:dyDescent="0.2">
      <c r="A21" s="689" t="s">
        <v>1332</v>
      </c>
    </row>
  </sheetData>
  <mergeCells count="8">
    <mergeCell ref="A14:D14"/>
    <mergeCell ref="A13:B13"/>
    <mergeCell ref="A18:B18"/>
    <mergeCell ref="A3:D3"/>
    <mergeCell ref="A7:A8"/>
    <mergeCell ref="B7:B8"/>
    <mergeCell ref="C7:D7"/>
    <mergeCell ref="A10:D10"/>
  </mergeCells>
  <printOptions horizontalCentered="1"/>
  <pageMargins left="0.24" right="0.9" top="1.03" bottom="0.46" header="0.3" footer="0.3"/>
  <pageSetup paperSize="130" fitToWidth="0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9"/>
  <sheetViews>
    <sheetView view="pageBreakPreview" zoomScale="60" zoomScaleNormal="69" workbookViewId="0">
      <selection activeCell="L34" sqref="L34"/>
    </sheetView>
  </sheetViews>
  <sheetFormatPr defaultColWidth="25.7109375" defaultRowHeight="15" x14ac:dyDescent="0.2"/>
  <cols>
    <col min="1" max="1" width="5.7109375" style="26" customWidth="1"/>
    <col min="2" max="6" width="36" style="26" customWidth="1"/>
    <col min="7" max="254" width="9.140625" style="26" customWidth="1"/>
    <col min="255" max="255" width="5.7109375" style="26" customWidth="1"/>
    <col min="256" max="16384" width="25.7109375" style="26"/>
  </cols>
  <sheetData>
    <row r="1" spans="1:14" ht="21" customHeight="1" x14ac:dyDescent="0.2">
      <c r="A1" s="1176" t="s">
        <v>685</v>
      </c>
      <c r="B1" s="1177"/>
      <c r="C1" s="24"/>
      <c r="D1" s="24"/>
    </row>
    <row r="2" spans="1:14" x14ac:dyDescent="0.2">
      <c r="A2" s="56"/>
      <c r="B2" s="24"/>
      <c r="C2" s="24"/>
      <c r="D2" s="24"/>
    </row>
    <row r="3" spans="1:14" s="212" customFormat="1" ht="18.75" customHeight="1" x14ac:dyDescent="0.25">
      <c r="A3" s="1260" t="s">
        <v>910</v>
      </c>
      <c r="B3" s="1260"/>
      <c r="C3" s="1260"/>
      <c r="D3" s="1260"/>
      <c r="E3" s="1260"/>
      <c r="F3" s="1260"/>
    </row>
    <row r="4" spans="1:14" s="212" customFormat="1" ht="18.75" customHeight="1" x14ac:dyDescent="0.25">
      <c r="B4" s="203"/>
      <c r="C4" s="210" t="s">
        <v>1351</v>
      </c>
      <c r="D4" s="206" t="str">
        <f>'1'!F5</f>
        <v>MOJOKERTO</v>
      </c>
      <c r="F4" s="206"/>
      <c r="G4" s="223"/>
      <c r="H4" s="223"/>
      <c r="I4" s="223"/>
      <c r="J4" s="223"/>
      <c r="K4" s="223"/>
      <c r="L4" s="223"/>
      <c r="M4" s="223"/>
      <c r="N4" s="223"/>
    </row>
    <row r="5" spans="1:14" s="212" customFormat="1" ht="16.5" x14ac:dyDescent="0.25">
      <c r="B5" s="203"/>
      <c r="C5" s="210" t="str">
        <f>'[1]1'!E6</f>
        <v xml:space="preserve">TAHUN </v>
      </c>
      <c r="D5" s="206">
        <f>'1'!F6</f>
        <v>2021</v>
      </c>
      <c r="F5" s="206"/>
    </row>
    <row r="6" spans="1:14" x14ac:dyDescent="0.2">
      <c r="A6" s="704"/>
      <c r="B6" s="705"/>
      <c r="C6" s="705"/>
      <c r="D6" s="705"/>
      <c r="E6" s="705"/>
      <c r="F6" s="705"/>
    </row>
    <row r="7" spans="1:14" ht="25.5" customHeight="1" x14ac:dyDescent="0.2">
      <c r="A7" s="1164" t="s">
        <v>153</v>
      </c>
      <c r="B7" s="1164" t="s">
        <v>99</v>
      </c>
      <c r="C7" s="1164" t="s">
        <v>156</v>
      </c>
      <c r="D7" s="1178" t="s">
        <v>536</v>
      </c>
      <c r="E7" s="1179"/>
      <c r="F7" s="1180"/>
      <c r="G7" s="85"/>
    </row>
    <row r="8" spans="1:14" ht="30" x14ac:dyDescent="0.2">
      <c r="A8" s="1166"/>
      <c r="B8" s="1166"/>
      <c r="C8" s="1166"/>
      <c r="D8" s="34" t="s">
        <v>161</v>
      </c>
      <c r="E8" s="34" t="s">
        <v>911</v>
      </c>
      <c r="F8" s="34" t="s">
        <v>140</v>
      </c>
      <c r="G8" s="85"/>
    </row>
    <row r="9" spans="1:14" x14ac:dyDescent="0.2">
      <c r="A9" s="157">
        <v>1</v>
      </c>
      <c r="B9" s="157">
        <v>2</v>
      </c>
      <c r="C9" s="157">
        <v>3</v>
      </c>
      <c r="D9" s="157">
        <v>4</v>
      </c>
      <c r="E9" s="157">
        <v>5</v>
      </c>
      <c r="F9" s="157">
        <v>6</v>
      </c>
      <c r="G9" s="85"/>
    </row>
    <row r="10" spans="1:14" ht="15.75" x14ac:dyDescent="0.25">
      <c r="A10" s="12">
        <f>'9'!A9</f>
        <v>1</v>
      </c>
      <c r="B10" s="28" t="str">
        <f>'9'!B9</f>
        <v>Sooko</v>
      </c>
      <c r="C10" s="28" t="str">
        <f>'9'!C9</f>
        <v>Sooko</v>
      </c>
      <c r="D10" s="390">
        <v>15</v>
      </c>
      <c r="E10" s="391">
        <v>15</v>
      </c>
      <c r="F10" s="1015">
        <f t="shared" ref="F10:F36" si="0">E10/D10*100</f>
        <v>100</v>
      </c>
      <c r="G10" s="85"/>
    </row>
    <row r="11" spans="1:14" ht="15.75" x14ac:dyDescent="0.25">
      <c r="A11" s="12">
        <f>'9'!A10</f>
        <v>2</v>
      </c>
      <c r="B11" s="28" t="str">
        <f>'9'!B10</f>
        <v>Trowulan</v>
      </c>
      <c r="C11" s="28" t="str">
        <f>'9'!C10</f>
        <v>Trowulan</v>
      </c>
      <c r="D11" s="390">
        <v>9</v>
      </c>
      <c r="E11" s="391">
        <v>9</v>
      </c>
      <c r="F11" s="1015">
        <f t="shared" si="0"/>
        <v>100</v>
      </c>
      <c r="G11" s="85"/>
    </row>
    <row r="12" spans="1:14" ht="15.75" x14ac:dyDescent="0.25">
      <c r="A12" s="12">
        <f>'9'!A11</f>
        <v>3</v>
      </c>
      <c r="B12" s="28"/>
      <c r="C12" s="28" t="str">
        <f>'9'!C11</f>
        <v>Tawangsari</v>
      </c>
      <c r="D12" s="390">
        <v>7</v>
      </c>
      <c r="E12" s="391">
        <v>7</v>
      </c>
      <c r="F12" s="1015">
        <f t="shared" si="0"/>
        <v>100</v>
      </c>
      <c r="G12" s="85"/>
    </row>
    <row r="13" spans="1:14" ht="15.75" x14ac:dyDescent="0.25">
      <c r="A13" s="12">
        <f>'9'!A12</f>
        <v>4</v>
      </c>
      <c r="B13" s="28" t="str">
        <f>'9'!B12</f>
        <v>Puri</v>
      </c>
      <c r="C13" s="28" t="str">
        <f>'9'!C12</f>
        <v>Puri</v>
      </c>
      <c r="D13" s="390">
        <v>16</v>
      </c>
      <c r="E13" s="391">
        <v>16</v>
      </c>
      <c r="F13" s="1015">
        <f>E13/D13*100</f>
        <v>100</v>
      </c>
      <c r="G13" s="85"/>
    </row>
    <row r="14" spans="1:14" ht="15.75" x14ac:dyDescent="0.25">
      <c r="A14" s="12">
        <f>'9'!A13</f>
        <v>5</v>
      </c>
      <c r="B14" s="28" t="str">
        <f>'9'!B13</f>
        <v>Mojoanyar</v>
      </c>
      <c r="C14" s="28" t="str">
        <f>'9'!C13</f>
        <v>Gayaman</v>
      </c>
      <c r="D14" s="390">
        <v>12</v>
      </c>
      <c r="E14" s="391">
        <v>12</v>
      </c>
      <c r="F14" s="1015">
        <f t="shared" si="0"/>
        <v>100</v>
      </c>
      <c r="G14" s="85"/>
    </row>
    <row r="15" spans="1:14" ht="15.75" x14ac:dyDescent="0.25">
      <c r="A15" s="12">
        <f>'9'!A14</f>
        <v>6</v>
      </c>
      <c r="B15" s="28" t="str">
        <f>'9'!B14</f>
        <v>Bangsal</v>
      </c>
      <c r="C15" s="28" t="str">
        <f>'9'!C14</f>
        <v>Bangsal</v>
      </c>
      <c r="D15" s="390">
        <v>17</v>
      </c>
      <c r="E15" s="391">
        <v>17</v>
      </c>
      <c r="F15" s="1015">
        <f t="shared" si="0"/>
        <v>100</v>
      </c>
      <c r="G15" s="85"/>
    </row>
    <row r="16" spans="1:14" ht="15.75" x14ac:dyDescent="0.25">
      <c r="A16" s="12">
        <f>'9'!A15</f>
        <v>7</v>
      </c>
      <c r="B16" s="28" t="str">
        <f>'9'!B15</f>
        <v>Gedeg</v>
      </c>
      <c r="C16" s="28" t="str">
        <f>'9'!C15</f>
        <v>Gedeg</v>
      </c>
      <c r="D16" s="390">
        <v>10</v>
      </c>
      <c r="E16" s="391">
        <v>10</v>
      </c>
      <c r="F16" s="1015">
        <f t="shared" si="0"/>
        <v>100</v>
      </c>
      <c r="G16" s="85"/>
    </row>
    <row r="17" spans="1:7" ht="15.75" x14ac:dyDescent="0.25">
      <c r="A17" s="12">
        <f>'9'!A16</f>
        <v>8</v>
      </c>
      <c r="B17" s="28"/>
      <c r="C17" s="28" t="str">
        <f>'9'!C16</f>
        <v>Lespadangan</v>
      </c>
      <c r="D17" s="390">
        <v>4</v>
      </c>
      <c r="E17" s="391">
        <v>4</v>
      </c>
      <c r="F17" s="1015">
        <f t="shared" si="0"/>
        <v>100</v>
      </c>
      <c r="G17" s="85"/>
    </row>
    <row r="18" spans="1:7" ht="15.75" x14ac:dyDescent="0.25">
      <c r="A18" s="12">
        <f>'9'!A17</f>
        <v>9</v>
      </c>
      <c r="B18" s="28" t="str">
        <f>'9'!B17</f>
        <v>Kemlagi</v>
      </c>
      <c r="C18" s="28" t="str">
        <f>'9'!C17</f>
        <v>Kemlagi</v>
      </c>
      <c r="D18" s="390">
        <v>12</v>
      </c>
      <c r="E18" s="391">
        <v>12</v>
      </c>
      <c r="F18" s="1015">
        <f t="shared" si="0"/>
        <v>100</v>
      </c>
      <c r="G18" s="85"/>
    </row>
    <row r="19" spans="1:7" ht="15.75" x14ac:dyDescent="0.25">
      <c r="A19" s="12">
        <f>'9'!A18</f>
        <v>10</v>
      </c>
      <c r="B19" s="28"/>
      <c r="C19" s="28" t="str">
        <f>'9'!C18</f>
        <v>Kedungsari</v>
      </c>
      <c r="D19" s="390">
        <v>8</v>
      </c>
      <c r="E19" s="391">
        <v>8</v>
      </c>
      <c r="F19" s="1015">
        <f t="shared" si="0"/>
        <v>100</v>
      </c>
      <c r="G19" s="85"/>
    </row>
    <row r="20" spans="1:7" ht="15.75" x14ac:dyDescent="0.25">
      <c r="A20" s="12">
        <f>'9'!A19</f>
        <v>11</v>
      </c>
      <c r="B20" s="28" t="str">
        <f>'9'!B19</f>
        <v>Dawarblandong</v>
      </c>
      <c r="C20" s="28" t="str">
        <f>'9'!C19</f>
        <v>Dawarblandong</v>
      </c>
      <c r="D20" s="390">
        <v>18</v>
      </c>
      <c r="E20" s="391">
        <v>18</v>
      </c>
      <c r="F20" s="1015">
        <f t="shared" si="0"/>
        <v>100</v>
      </c>
      <c r="G20" s="85"/>
    </row>
    <row r="21" spans="1:7" ht="15.75" x14ac:dyDescent="0.25">
      <c r="A21" s="12">
        <f>'9'!A20</f>
        <v>12</v>
      </c>
      <c r="B21" s="28" t="str">
        <f>'9'!B20</f>
        <v>Jetis</v>
      </c>
      <c r="C21" s="28" t="str">
        <f>'9'!C20</f>
        <v>Kupang</v>
      </c>
      <c r="D21" s="390">
        <v>9</v>
      </c>
      <c r="E21" s="391">
        <v>9</v>
      </c>
      <c r="F21" s="1015">
        <f t="shared" si="0"/>
        <v>100</v>
      </c>
      <c r="G21" s="85"/>
    </row>
    <row r="22" spans="1:7" ht="15.75" x14ac:dyDescent="0.25">
      <c r="A22" s="12">
        <f>'9'!A21</f>
        <v>13</v>
      </c>
      <c r="B22" s="28"/>
      <c r="C22" s="28" t="str">
        <f>'9'!C21</f>
        <v>Jetis</v>
      </c>
      <c r="D22" s="390">
        <v>7</v>
      </c>
      <c r="E22" s="391">
        <v>7</v>
      </c>
      <c r="F22" s="1015">
        <f t="shared" si="0"/>
        <v>100</v>
      </c>
      <c r="G22" s="85"/>
    </row>
    <row r="23" spans="1:7" ht="15.75" x14ac:dyDescent="0.25">
      <c r="A23" s="12">
        <f>'9'!A22</f>
        <v>14</v>
      </c>
      <c r="B23" s="28" t="str">
        <f>'9'!B22</f>
        <v>Mojosari</v>
      </c>
      <c r="C23" s="28" t="str">
        <f>'9'!C22</f>
        <v>Mojosari</v>
      </c>
      <c r="D23" s="390">
        <v>11</v>
      </c>
      <c r="E23" s="391">
        <v>6</v>
      </c>
      <c r="F23" s="1015">
        <f t="shared" si="0"/>
        <v>54.54545454545454</v>
      </c>
      <c r="G23" s="85"/>
    </row>
    <row r="24" spans="1:7" ht="15.75" x14ac:dyDescent="0.25">
      <c r="A24" s="12">
        <f>'9'!A23</f>
        <v>15</v>
      </c>
      <c r="B24" s="28"/>
      <c r="C24" s="28" t="str">
        <f>'9'!C23</f>
        <v>Modopuro</v>
      </c>
      <c r="D24" s="390">
        <v>8</v>
      </c>
      <c r="E24" s="391">
        <v>8</v>
      </c>
      <c r="F24" s="1015">
        <f t="shared" si="0"/>
        <v>100</v>
      </c>
      <c r="G24" s="85"/>
    </row>
    <row r="25" spans="1:7" ht="15.75" x14ac:dyDescent="0.25">
      <c r="A25" s="12">
        <f>'9'!A24</f>
        <v>16</v>
      </c>
      <c r="B25" s="28" t="str">
        <f>'9'!B24</f>
        <v>Pungging</v>
      </c>
      <c r="C25" s="28" t="str">
        <f>'9'!C24</f>
        <v>Pungging</v>
      </c>
      <c r="D25" s="390">
        <v>12</v>
      </c>
      <c r="E25" s="391">
        <v>12</v>
      </c>
      <c r="F25" s="1015">
        <f t="shared" si="0"/>
        <v>100</v>
      </c>
      <c r="G25" s="85"/>
    </row>
    <row r="26" spans="1:7" ht="15.75" x14ac:dyDescent="0.25">
      <c r="A26" s="12">
        <f>'9'!A25</f>
        <v>17</v>
      </c>
      <c r="B26" s="28"/>
      <c r="C26" s="28" t="str">
        <f>'9'!C25</f>
        <v>Watukenongo</v>
      </c>
      <c r="D26" s="390">
        <v>7</v>
      </c>
      <c r="E26" s="391">
        <v>7</v>
      </c>
      <c r="F26" s="1015">
        <f t="shared" si="0"/>
        <v>100</v>
      </c>
      <c r="G26" s="85"/>
    </row>
    <row r="27" spans="1:7" ht="15.75" x14ac:dyDescent="0.25">
      <c r="A27" s="12">
        <f>'9'!A26</f>
        <v>18</v>
      </c>
      <c r="B27" s="28" t="str">
        <f>'9'!B26</f>
        <v>Ngoro</v>
      </c>
      <c r="C27" s="28" t="str">
        <f>'9'!C26</f>
        <v>Ngoro</v>
      </c>
      <c r="D27" s="390">
        <v>13</v>
      </c>
      <c r="E27" s="391">
        <v>13</v>
      </c>
      <c r="F27" s="1015">
        <f t="shared" si="0"/>
        <v>100</v>
      </c>
      <c r="G27" s="85"/>
    </row>
    <row r="28" spans="1:7" ht="15.75" x14ac:dyDescent="0.25">
      <c r="A28" s="12">
        <f>'9'!A27</f>
        <v>19</v>
      </c>
      <c r="B28" s="28"/>
      <c r="C28" s="28" t="str">
        <f>'9'!C27</f>
        <v>Manduro</v>
      </c>
      <c r="D28" s="390">
        <v>6</v>
      </c>
      <c r="E28" s="391">
        <v>6</v>
      </c>
      <c r="F28" s="1015">
        <f t="shared" si="0"/>
        <v>100</v>
      </c>
      <c r="G28" s="85"/>
    </row>
    <row r="29" spans="1:7" ht="15.75" x14ac:dyDescent="0.25">
      <c r="A29" s="12">
        <f>'9'!A28</f>
        <v>20</v>
      </c>
      <c r="B29" s="28" t="str">
        <f>'9'!B28</f>
        <v>Dlanggu</v>
      </c>
      <c r="C29" s="28" t="str">
        <f>'9'!C28</f>
        <v>Dlanggu</v>
      </c>
      <c r="D29" s="390">
        <v>16</v>
      </c>
      <c r="E29" s="391">
        <v>16</v>
      </c>
      <c r="F29" s="1015">
        <f t="shared" si="0"/>
        <v>100</v>
      </c>
      <c r="G29" s="85"/>
    </row>
    <row r="30" spans="1:7" ht="15.75" x14ac:dyDescent="0.25">
      <c r="A30" s="12">
        <f>'9'!A29</f>
        <v>21</v>
      </c>
      <c r="B30" s="28" t="s">
        <v>1133</v>
      </c>
      <c r="C30" s="28" t="s">
        <v>1133</v>
      </c>
      <c r="D30" s="390">
        <v>9</v>
      </c>
      <c r="E30" s="391">
        <v>9</v>
      </c>
      <c r="F30" s="1015">
        <f t="shared" si="0"/>
        <v>100</v>
      </c>
      <c r="G30" s="85"/>
    </row>
    <row r="31" spans="1:7" ht="15.75" x14ac:dyDescent="0.25">
      <c r="A31" s="12">
        <f>'9'!A30</f>
        <v>22</v>
      </c>
      <c r="B31" s="28"/>
      <c r="C31" s="28" t="s">
        <v>1158</v>
      </c>
      <c r="D31" s="390">
        <v>8</v>
      </c>
      <c r="E31" s="391">
        <v>8</v>
      </c>
      <c r="F31" s="1015">
        <f t="shared" si="0"/>
        <v>100</v>
      </c>
      <c r="G31" s="85"/>
    </row>
    <row r="32" spans="1:7" ht="15.75" x14ac:dyDescent="0.25">
      <c r="A32" s="12">
        <f>'9'!A31</f>
        <v>23</v>
      </c>
      <c r="B32" s="28" t="s">
        <v>1134</v>
      </c>
      <c r="C32" s="28" t="s">
        <v>1134</v>
      </c>
      <c r="D32" s="390">
        <v>10</v>
      </c>
      <c r="E32" s="391">
        <v>10</v>
      </c>
      <c r="F32" s="1015">
        <f t="shared" si="0"/>
        <v>100</v>
      </c>
      <c r="G32" s="85"/>
    </row>
    <row r="33" spans="1:7" ht="15.75" x14ac:dyDescent="0.25">
      <c r="A33" s="12">
        <f>'9'!A32</f>
        <v>24</v>
      </c>
      <c r="B33" s="28"/>
      <c r="C33" s="28" t="s">
        <v>1159</v>
      </c>
      <c r="D33" s="390">
        <v>10</v>
      </c>
      <c r="E33" s="391">
        <v>10</v>
      </c>
      <c r="F33" s="1015">
        <f t="shared" si="0"/>
        <v>100</v>
      </c>
      <c r="G33" s="85"/>
    </row>
    <row r="34" spans="1:7" ht="15.75" x14ac:dyDescent="0.25">
      <c r="A34" s="12">
        <f>'9'!A33</f>
        <v>25</v>
      </c>
      <c r="B34" s="28" t="s">
        <v>1135</v>
      </c>
      <c r="C34" s="28" t="s">
        <v>1135</v>
      </c>
      <c r="D34" s="390">
        <v>13</v>
      </c>
      <c r="E34" s="391">
        <v>13</v>
      </c>
      <c r="F34" s="1015">
        <f t="shared" si="0"/>
        <v>100</v>
      </c>
      <c r="G34" s="85"/>
    </row>
    <row r="35" spans="1:7" ht="15.75" x14ac:dyDescent="0.25">
      <c r="A35" s="12">
        <f>'9'!A34</f>
        <v>26</v>
      </c>
      <c r="B35" s="28" t="s">
        <v>1136</v>
      </c>
      <c r="C35" s="28" t="s">
        <v>1136</v>
      </c>
      <c r="D35" s="390">
        <v>18</v>
      </c>
      <c r="E35" s="391">
        <v>18</v>
      </c>
      <c r="F35" s="1015">
        <f t="shared" si="0"/>
        <v>100</v>
      </c>
      <c r="G35" s="85"/>
    </row>
    <row r="36" spans="1:7" ht="15.75" x14ac:dyDescent="0.25">
      <c r="A36" s="12">
        <f>'9'!A35</f>
        <v>27</v>
      </c>
      <c r="B36" s="28" t="s">
        <v>1137</v>
      </c>
      <c r="C36" s="28" t="s">
        <v>1137</v>
      </c>
      <c r="D36" s="390">
        <v>19</v>
      </c>
      <c r="E36" s="391">
        <v>19</v>
      </c>
      <c r="F36" s="1015">
        <f t="shared" si="0"/>
        <v>100</v>
      </c>
      <c r="G36" s="85"/>
    </row>
    <row r="37" spans="1:7" ht="20.25" customHeight="1" x14ac:dyDescent="0.25">
      <c r="A37" s="271" t="s">
        <v>157</v>
      </c>
      <c r="B37" s="272"/>
      <c r="C37" s="275"/>
      <c r="D37" s="920">
        <f>SUM(D10:D36)</f>
        <v>304</v>
      </c>
      <c r="E37" s="920">
        <f>SUM(E10:E36)</f>
        <v>299</v>
      </c>
      <c r="F37" s="1016">
        <f>E37/D37*100</f>
        <v>98.35526315789474</v>
      </c>
      <c r="G37" s="85"/>
    </row>
    <row r="38" spans="1:7" ht="14.25" customHeight="1" x14ac:dyDescent="0.2">
      <c r="C38" s="24"/>
      <c r="D38" s="24"/>
    </row>
    <row r="39" spans="1:7" ht="15" customHeight="1" x14ac:dyDescent="0.2">
      <c r="A39" s="691" t="s">
        <v>1335</v>
      </c>
      <c r="B39" s="4"/>
    </row>
  </sheetData>
  <mergeCells count="6">
    <mergeCell ref="A1:B1"/>
    <mergeCell ref="A3:F3"/>
    <mergeCell ref="A7:A8"/>
    <mergeCell ref="B7:B8"/>
    <mergeCell ref="C7:C8"/>
    <mergeCell ref="D7:F7"/>
  </mergeCells>
  <pageMargins left="0.97" right="0.75" top="1.05" bottom="0.46" header="0.3" footer="0.3"/>
  <pageSetup paperSize="130" scale="75" fitToWidth="0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J33"/>
  <sheetViews>
    <sheetView view="pageBreakPreview" zoomScale="60" zoomScaleNormal="62" workbookViewId="0">
      <selection activeCell="N35" sqref="N35"/>
    </sheetView>
  </sheetViews>
  <sheetFormatPr defaultColWidth="11.42578125" defaultRowHeight="15" x14ac:dyDescent="0.2"/>
  <cols>
    <col min="1" max="1" width="4.42578125" style="4" customWidth="1"/>
    <col min="2" max="2" width="21.85546875" style="4" customWidth="1"/>
    <col min="3" max="3" width="17.42578125" style="4" customWidth="1"/>
    <col min="4" max="4" width="15.28515625" style="4" customWidth="1"/>
    <col min="5" max="5" width="15.140625" style="4" customWidth="1"/>
    <col min="6" max="6" width="16.7109375" style="4" customWidth="1"/>
    <col min="7" max="8" width="18.5703125" style="4" customWidth="1"/>
    <col min="9" max="9" width="16" style="4" customWidth="1"/>
    <col min="10" max="10" width="15.28515625" style="4" customWidth="1"/>
    <col min="11" max="16384" width="11.42578125" style="4"/>
  </cols>
  <sheetData>
    <row r="1" spans="1:10" x14ac:dyDescent="0.2">
      <c r="A1" s="3" t="s">
        <v>115</v>
      </c>
    </row>
    <row r="3" spans="1:10" s="203" customFormat="1" ht="16.5" x14ac:dyDescent="0.2">
      <c r="A3" s="207" t="s">
        <v>57</v>
      </c>
      <c r="B3" s="207"/>
      <c r="C3" s="207"/>
      <c r="D3" s="207"/>
      <c r="E3" s="207"/>
      <c r="F3" s="207"/>
      <c r="G3" s="207"/>
      <c r="H3" s="207"/>
      <c r="I3" s="207"/>
      <c r="J3" s="207"/>
    </row>
    <row r="4" spans="1:10" s="203" customFormat="1" ht="16.5" x14ac:dyDescent="0.2">
      <c r="A4" s="207" t="s">
        <v>143</v>
      </c>
      <c r="B4" s="207"/>
      <c r="C4" s="207"/>
      <c r="D4" s="207"/>
      <c r="E4" s="207"/>
      <c r="F4" s="207"/>
      <c r="G4" s="207"/>
      <c r="H4" s="207"/>
      <c r="I4" s="207"/>
      <c r="J4" s="207"/>
    </row>
    <row r="5" spans="1:10" s="203" customFormat="1" ht="16.5" x14ac:dyDescent="0.2">
      <c r="E5" s="210" t="s">
        <v>1351</v>
      </c>
      <c r="F5" s="206" t="s">
        <v>1138</v>
      </c>
      <c r="G5" s="207"/>
      <c r="H5" s="207"/>
      <c r="I5" s="207"/>
      <c r="J5" s="207"/>
    </row>
    <row r="6" spans="1:10" s="203" customFormat="1" ht="16.5" x14ac:dyDescent="0.2">
      <c r="E6" s="210" t="s">
        <v>58</v>
      </c>
      <c r="F6" s="206">
        <v>2021</v>
      </c>
      <c r="G6" s="207"/>
      <c r="H6" s="207"/>
      <c r="I6" s="207"/>
      <c r="J6" s="207"/>
    </row>
    <row r="7" spans="1:10" x14ac:dyDescent="0.2">
      <c r="A7" s="378"/>
      <c r="B7" s="378"/>
      <c r="C7" s="378"/>
      <c r="D7" s="378"/>
      <c r="E7" s="378"/>
      <c r="F7" s="378"/>
      <c r="G7" s="378"/>
      <c r="H7" s="378"/>
      <c r="I7" s="378"/>
      <c r="J7" s="378"/>
    </row>
    <row r="8" spans="1:10" x14ac:dyDescent="0.2">
      <c r="A8" s="1170" t="s">
        <v>153</v>
      </c>
      <c r="B8" s="1170" t="s">
        <v>154</v>
      </c>
      <c r="C8" s="671" t="s">
        <v>144</v>
      </c>
      <c r="D8" s="1167" t="s">
        <v>161</v>
      </c>
      <c r="E8" s="1168"/>
      <c r="F8" s="1169"/>
      <c r="G8" s="1164" t="s">
        <v>170</v>
      </c>
      <c r="H8" s="9" t="s">
        <v>161</v>
      </c>
      <c r="I8" s="9" t="s">
        <v>145</v>
      </c>
      <c r="J8" s="9" t="s">
        <v>146</v>
      </c>
    </row>
    <row r="9" spans="1:10" x14ac:dyDescent="0.2">
      <c r="A9" s="1171"/>
      <c r="B9" s="1171"/>
      <c r="C9" s="8" t="s">
        <v>147</v>
      </c>
      <c r="D9" s="1170" t="s">
        <v>56</v>
      </c>
      <c r="E9" s="1170" t="s">
        <v>54</v>
      </c>
      <c r="F9" s="1164" t="s">
        <v>316</v>
      </c>
      <c r="G9" s="1165"/>
      <c r="H9" s="7" t="s">
        <v>172</v>
      </c>
      <c r="I9" s="7" t="s">
        <v>149</v>
      </c>
      <c r="J9" s="7" t="s">
        <v>148</v>
      </c>
    </row>
    <row r="10" spans="1:10" ht="18" x14ac:dyDescent="0.2">
      <c r="A10" s="1172"/>
      <c r="B10" s="1172"/>
      <c r="C10" s="11" t="s">
        <v>34</v>
      </c>
      <c r="D10" s="1172"/>
      <c r="E10" s="1172"/>
      <c r="F10" s="1166"/>
      <c r="G10" s="1166"/>
      <c r="H10" s="10" t="s">
        <v>37</v>
      </c>
      <c r="I10" s="10" t="s">
        <v>37</v>
      </c>
      <c r="J10" s="10" t="s">
        <v>211</v>
      </c>
    </row>
    <row r="11" spans="1:10" ht="12" customHeight="1" x14ac:dyDescent="0.2">
      <c r="A11" s="129">
        <v>1</v>
      </c>
      <c r="B11" s="129">
        <v>2</v>
      </c>
      <c r="C11" s="198">
        <v>3</v>
      </c>
      <c r="D11" s="129">
        <v>4</v>
      </c>
      <c r="E11" s="129">
        <v>5</v>
      </c>
      <c r="F11" s="198">
        <v>6</v>
      </c>
      <c r="G11" s="129">
        <v>7</v>
      </c>
      <c r="H11" s="129">
        <v>8</v>
      </c>
      <c r="I11" s="198">
        <v>9</v>
      </c>
      <c r="J11" s="129">
        <v>10</v>
      </c>
    </row>
    <row r="12" spans="1:10" x14ac:dyDescent="0.2">
      <c r="A12" s="7">
        <v>1</v>
      </c>
      <c r="B12" s="12" t="s">
        <v>1120</v>
      </c>
      <c r="C12" s="505">
        <v>23.46</v>
      </c>
      <c r="D12" s="448">
        <v>15</v>
      </c>
      <c r="E12" s="448">
        <v>0</v>
      </c>
      <c r="F12" s="448">
        <v>15</v>
      </c>
      <c r="G12" s="667">
        <v>66399</v>
      </c>
      <c r="H12" s="667">
        <v>22361</v>
      </c>
      <c r="I12" s="668">
        <f>G12/H12</f>
        <v>2.9694110281293322</v>
      </c>
      <c r="J12" s="668">
        <f>G12/C12</f>
        <v>2830.3069053708441</v>
      </c>
    </row>
    <row r="13" spans="1:10" x14ac:dyDescent="0.2">
      <c r="A13" s="7">
        <v>2</v>
      </c>
      <c r="B13" s="12" t="s">
        <v>1121</v>
      </c>
      <c r="C13" s="508">
        <v>39.200000000000003</v>
      </c>
      <c r="D13" s="648">
        <v>16</v>
      </c>
      <c r="E13" s="648">
        <v>0</v>
      </c>
      <c r="F13" s="648">
        <v>16</v>
      </c>
      <c r="G13" s="506">
        <v>74321</v>
      </c>
      <c r="H13" s="506">
        <v>24316</v>
      </c>
      <c r="I13" s="507">
        <f t="shared" ref="I13:I30" si="0">G13/H13</f>
        <v>3.0564648790919557</v>
      </c>
      <c r="J13" s="507">
        <f t="shared" ref="J13:J30" si="1">G13/C13</f>
        <v>1895.9438775510203</v>
      </c>
    </row>
    <row r="14" spans="1:10" x14ac:dyDescent="0.2">
      <c r="A14" s="7">
        <v>3</v>
      </c>
      <c r="B14" s="12" t="s">
        <v>1122</v>
      </c>
      <c r="C14" s="508">
        <v>35.65</v>
      </c>
      <c r="D14" s="648">
        <v>16</v>
      </c>
      <c r="E14" s="648">
        <v>0</v>
      </c>
      <c r="F14" s="648">
        <v>16</v>
      </c>
      <c r="G14" s="506">
        <v>69582</v>
      </c>
      <c r="H14" s="506">
        <v>24690</v>
      </c>
      <c r="I14" s="507">
        <f t="shared" si="0"/>
        <v>2.8182260024301335</v>
      </c>
      <c r="J14" s="507">
        <f t="shared" si="1"/>
        <v>1951.8092566619916</v>
      </c>
    </row>
    <row r="15" spans="1:10" x14ac:dyDescent="0.2">
      <c r="A15" s="7">
        <v>4</v>
      </c>
      <c r="B15" s="12" t="s">
        <v>1123</v>
      </c>
      <c r="C15" s="508">
        <v>23.02</v>
      </c>
      <c r="D15" s="648">
        <v>12</v>
      </c>
      <c r="E15" s="648">
        <v>0</v>
      </c>
      <c r="F15" s="648">
        <v>12</v>
      </c>
      <c r="G15" s="506">
        <v>50447</v>
      </c>
      <c r="H15" s="506">
        <v>16008</v>
      </c>
      <c r="I15" s="507">
        <f t="shared" si="0"/>
        <v>3.1513618190904547</v>
      </c>
      <c r="J15" s="507">
        <f t="shared" si="1"/>
        <v>2191.4422241529105</v>
      </c>
    </row>
    <row r="16" spans="1:10" x14ac:dyDescent="0.2">
      <c r="A16" s="7">
        <v>5</v>
      </c>
      <c r="B16" s="12" t="s">
        <v>1124</v>
      </c>
      <c r="C16" s="508">
        <v>24.06</v>
      </c>
      <c r="D16" s="648">
        <v>17</v>
      </c>
      <c r="E16" s="648">
        <v>0</v>
      </c>
      <c r="F16" s="648">
        <v>17</v>
      </c>
      <c r="G16" s="506">
        <v>53794</v>
      </c>
      <c r="H16" s="506">
        <v>16798</v>
      </c>
      <c r="I16" s="507">
        <f t="shared" si="0"/>
        <v>3.2024050482200264</v>
      </c>
      <c r="J16" s="507">
        <f t="shared" si="1"/>
        <v>2235.8270989193684</v>
      </c>
    </row>
    <row r="17" spans="1:10" x14ac:dyDescent="0.2">
      <c r="A17" s="7">
        <v>6</v>
      </c>
      <c r="B17" s="12" t="s">
        <v>1125</v>
      </c>
      <c r="C17" s="508">
        <v>22.98</v>
      </c>
      <c r="D17" s="648">
        <v>14</v>
      </c>
      <c r="E17" s="648">
        <v>0</v>
      </c>
      <c r="F17" s="648">
        <v>14</v>
      </c>
      <c r="G17" s="506">
        <v>63252</v>
      </c>
      <c r="H17" s="506">
        <v>18635</v>
      </c>
      <c r="I17" s="507">
        <f t="shared" si="0"/>
        <v>3.3942581164475452</v>
      </c>
      <c r="J17" s="507">
        <f t="shared" si="1"/>
        <v>2752.4804177545693</v>
      </c>
    </row>
    <row r="18" spans="1:10" x14ac:dyDescent="0.2">
      <c r="A18" s="7">
        <v>7</v>
      </c>
      <c r="B18" s="12" t="s">
        <v>1126</v>
      </c>
      <c r="C18" s="508">
        <v>50.05</v>
      </c>
      <c r="D18" s="648">
        <v>20</v>
      </c>
      <c r="E18" s="648">
        <v>0</v>
      </c>
      <c r="F18" s="648">
        <v>20</v>
      </c>
      <c r="G18" s="506">
        <v>64496</v>
      </c>
      <c r="H18" s="506">
        <v>19258</v>
      </c>
      <c r="I18" s="507">
        <f t="shared" si="0"/>
        <v>3.3490497455602868</v>
      </c>
      <c r="J18" s="507">
        <f t="shared" si="1"/>
        <v>1288.6313686313688</v>
      </c>
    </row>
    <row r="19" spans="1:10" x14ac:dyDescent="0.2">
      <c r="A19" s="7">
        <v>8</v>
      </c>
      <c r="B19" s="12" t="s">
        <v>1127</v>
      </c>
      <c r="C19" s="508">
        <v>58.93</v>
      </c>
      <c r="D19" s="648">
        <v>18</v>
      </c>
      <c r="E19" s="648">
        <v>0</v>
      </c>
      <c r="F19" s="648">
        <v>18</v>
      </c>
      <c r="G19" s="506">
        <v>57159</v>
      </c>
      <c r="H19" s="506">
        <v>16780</v>
      </c>
      <c r="I19" s="507">
        <f t="shared" si="0"/>
        <v>3.4063766388557806</v>
      </c>
      <c r="J19" s="507">
        <f t="shared" si="1"/>
        <v>969.94739521466147</v>
      </c>
    </row>
    <row r="20" spans="1:10" x14ac:dyDescent="0.2">
      <c r="A20" s="7">
        <v>9</v>
      </c>
      <c r="B20" s="12" t="s">
        <v>1128</v>
      </c>
      <c r="C20" s="508">
        <v>57.17</v>
      </c>
      <c r="D20" s="648">
        <v>16</v>
      </c>
      <c r="E20" s="648">
        <v>0</v>
      </c>
      <c r="F20" s="648">
        <v>16</v>
      </c>
      <c r="G20" s="506">
        <v>83012</v>
      </c>
      <c r="H20" s="506">
        <v>28021</v>
      </c>
      <c r="I20" s="507">
        <f t="shared" si="0"/>
        <v>2.9624924164019841</v>
      </c>
      <c r="J20" s="507">
        <f t="shared" si="1"/>
        <v>1452.020290362078</v>
      </c>
    </row>
    <row r="21" spans="1:10" x14ac:dyDescent="0.2">
      <c r="A21" s="7">
        <v>10</v>
      </c>
      <c r="B21" s="12" t="s">
        <v>1129</v>
      </c>
      <c r="C21" s="509">
        <v>26.65</v>
      </c>
      <c r="D21" s="648">
        <v>14</v>
      </c>
      <c r="E21" s="648">
        <v>5</v>
      </c>
      <c r="F21" s="648">
        <v>19</v>
      </c>
      <c r="G21" s="506">
        <v>84734</v>
      </c>
      <c r="H21" s="506">
        <v>25190</v>
      </c>
      <c r="I21" s="507">
        <f t="shared" si="0"/>
        <v>3.3637951568082571</v>
      </c>
      <c r="J21" s="507">
        <f t="shared" si="1"/>
        <v>3179.5121951219512</v>
      </c>
    </row>
    <row r="22" spans="1:10" x14ac:dyDescent="0.2">
      <c r="A22" s="7">
        <v>11</v>
      </c>
      <c r="B22" s="12" t="s">
        <v>1130</v>
      </c>
      <c r="C22" s="508">
        <v>48.14</v>
      </c>
      <c r="D22" s="648">
        <v>19</v>
      </c>
      <c r="E22" s="648">
        <v>0</v>
      </c>
      <c r="F22" s="648">
        <v>19</v>
      </c>
      <c r="G22" s="506">
        <v>77231</v>
      </c>
      <c r="H22" s="506">
        <v>25421</v>
      </c>
      <c r="I22" s="507">
        <f t="shared" si="0"/>
        <v>3.0380787537862397</v>
      </c>
      <c r="J22" s="507">
        <f t="shared" si="1"/>
        <v>1604.2999584545078</v>
      </c>
    </row>
    <row r="23" spans="1:10" x14ac:dyDescent="0.2">
      <c r="A23" s="7">
        <v>12</v>
      </c>
      <c r="B23" s="12" t="s">
        <v>1131</v>
      </c>
      <c r="C23" s="508">
        <v>57.48</v>
      </c>
      <c r="D23" s="648">
        <v>19</v>
      </c>
      <c r="E23" s="648">
        <v>0</v>
      </c>
      <c r="F23" s="648">
        <v>19</v>
      </c>
      <c r="G23" s="506">
        <v>81179</v>
      </c>
      <c r="H23" s="506">
        <v>26770</v>
      </c>
      <c r="I23" s="507">
        <f t="shared" si="0"/>
        <v>3.0324617108703773</v>
      </c>
      <c r="J23" s="507">
        <f t="shared" si="1"/>
        <v>1412.2999304105776</v>
      </c>
    </row>
    <row r="24" spans="1:10" x14ac:dyDescent="0.2">
      <c r="A24" s="7">
        <v>13</v>
      </c>
      <c r="B24" s="12" t="s">
        <v>1132</v>
      </c>
      <c r="C24" s="508">
        <v>35.42</v>
      </c>
      <c r="D24" s="648">
        <v>16</v>
      </c>
      <c r="E24" s="648">
        <v>0</v>
      </c>
      <c r="F24" s="648">
        <v>16</v>
      </c>
      <c r="G24" s="506">
        <v>55861</v>
      </c>
      <c r="H24" s="506">
        <v>18485</v>
      </c>
      <c r="I24" s="507">
        <f t="shared" si="0"/>
        <v>3.0219637543954558</v>
      </c>
      <c r="J24" s="507">
        <f t="shared" si="1"/>
        <v>1577.1033314511574</v>
      </c>
    </row>
    <row r="25" spans="1:10" x14ac:dyDescent="0.2">
      <c r="A25" s="7">
        <v>14</v>
      </c>
      <c r="B25" s="12" t="s">
        <v>1133</v>
      </c>
      <c r="C25" s="508">
        <v>42.83</v>
      </c>
      <c r="D25" s="648">
        <v>17</v>
      </c>
      <c r="E25" s="648">
        <v>0</v>
      </c>
      <c r="F25" s="648">
        <v>17</v>
      </c>
      <c r="G25" s="506">
        <v>65101</v>
      </c>
      <c r="H25" s="506">
        <v>21720</v>
      </c>
      <c r="I25" s="507">
        <f t="shared" si="0"/>
        <v>2.9972836095764275</v>
      </c>
      <c r="J25" s="507">
        <f t="shared" si="1"/>
        <v>1519.9859911277142</v>
      </c>
    </row>
    <row r="26" spans="1:10" x14ac:dyDescent="0.2">
      <c r="A26" s="7">
        <v>15</v>
      </c>
      <c r="B26" s="12" t="s">
        <v>1134</v>
      </c>
      <c r="C26" s="508">
        <v>45.16</v>
      </c>
      <c r="D26" s="648">
        <v>20</v>
      </c>
      <c r="E26" s="648">
        <v>0</v>
      </c>
      <c r="F26" s="648">
        <v>20</v>
      </c>
      <c r="G26" s="506">
        <v>62457</v>
      </c>
      <c r="H26" s="506">
        <v>19864</v>
      </c>
      <c r="I26" s="507">
        <f t="shared" si="0"/>
        <v>3.1442307692307692</v>
      </c>
      <c r="J26" s="507">
        <f t="shared" si="1"/>
        <v>1383.0159433126662</v>
      </c>
    </row>
    <row r="27" spans="1:10" x14ac:dyDescent="0.2">
      <c r="A27" s="7">
        <v>16</v>
      </c>
      <c r="B27" s="12" t="s">
        <v>1135</v>
      </c>
      <c r="C27" s="508">
        <v>29.86</v>
      </c>
      <c r="D27" s="648">
        <v>13</v>
      </c>
      <c r="E27" s="648">
        <v>0</v>
      </c>
      <c r="F27" s="648">
        <v>13</v>
      </c>
      <c r="G27" s="506">
        <v>32664</v>
      </c>
      <c r="H27" s="506">
        <v>10439</v>
      </c>
      <c r="I27" s="507">
        <f t="shared" si="0"/>
        <v>3.1290353482134305</v>
      </c>
      <c r="J27" s="507">
        <f t="shared" si="1"/>
        <v>1093.9048894842599</v>
      </c>
    </row>
    <row r="28" spans="1:10" x14ac:dyDescent="0.2">
      <c r="A28" s="7">
        <v>17</v>
      </c>
      <c r="B28" s="12" t="s">
        <v>1136</v>
      </c>
      <c r="C28" s="508">
        <v>39.11</v>
      </c>
      <c r="D28" s="648">
        <v>18</v>
      </c>
      <c r="E28" s="648">
        <v>0</v>
      </c>
      <c r="F28" s="648">
        <v>18</v>
      </c>
      <c r="G28" s="506">
        <v>46861</v>
      </c>
      <c r="H28" s="506">
        <v>14314</v>
      </c>
      <c r="I28" s="507">
        <f t="shared" si="0"/>
        <v>3.2737878999580832</v>
      </c>
      <c r="J28" s="507">
        <f t="shared" si="1"/>
        <v>1198.1846075172591</v>
      </c>
    </row>
    <row r="29" spans="1:10" x14ac:dyDescent="0.2">
      <c r="A29" s="7">
        <v>18</v>
      </c>
      <c r="B29" s="12" t="s">
        <v>1137</v>
      </c>
      <c r="C29" s="508">
        <v>32.979999999999997</v>
      </c>
      <c r="D29" s="648">
        <v>19</v>
      </c>
      <c r="E29" s="648">
        <v>0</v>
      </c>
      <c r="F29" s="648">
        <v>19</v>
      </c>
      <c r="G29" s="506">
        <v>48329</v>
      </c>
      <c r="H29" s="506">
        <v>14473</v>
      </c>
      <c r="I29" s="507">
        <f t="shared" si="0"/>
        <v>3.3392524010225939</v>
      </c>
      <c r="J29" s="507">
        <f t="shared" si="1"/>
        <v>1465.4032747119468</v>
      </c>
    </row>
    <row r="30" spans="1:10" ht="15.75" x14ac:dyDescent="0.2">
      <c r="A30" s="251" t="s">
        <v>207</v>
      </c>
      <c r="B30" s="251"/>
      <c r="C30" s="669">
        <f t="shared" ref="C30:H30" si="2">SUM(C12:C29)</f>
        <v>692.15</v>
      </c>
      <c r="D30" s="669">
        <f t="shared" si="2"/>
        <v>299</v>
      </c>
      <c r="E30" s="669">
        <f t="shared" si="2"/>
        <v>5</v>
      </c>
      <c r="F30" s="669">
        <f t="shared" si="2"/>
        <v>304</v>
      </c>
      <c r="G30" s="669">
        <f t="shared" si="2"/>
        <v>1136879</v>
      </c>
      <c r="H30" s="669">
        <f t="shared" si="2"/>
        <v>363543</v>
      </c>
      <c r="I30" s="670">
        <f t="shared" si="0"/>
        <v>3.1272201637770496</v>
      </c>
      <c r="J30" s="670">
        <f t="shared" si="1"/>
        <v>1642.532688001156</v>
      </c>
    </row>
    <row r="32" spans="1:10" x14ac:dyDescent="0.2">
      <c r="A32" s="689" t="s">
        <v>1326</v>
      </c>
      <c r="B32" s="177"/>
    </row>
    <row r="33" spans="1:2" x14ac:dyDescent="0.2">
      <c r="A33" s="177"/>
      <c r="B33" s="177" t="s">
        <v>1444</v>
      </c>
    </row>
  </sheetData>
  <mergeCells count="7">
    <mergeCell ref="G8:G10"/>
    <mergeCell ref="D8:F8"/>
    <mergeCell ref="A8:A10"/>
    <mergeCell ref="B8:B10"/>
    <mergeCell ref="D9:D10"/>
    <mergeCell ref="E9:E10"/>
    <mergeCell ref="F9:F10"/>
  </mergeCells>
  <phoneticPr fontId="0" type="noConversion"/>
  <printOptions horizontalCentered="1"/>
  <pageMargins left="0.81" right="0.76" top="1.1499999999999999" bottom="0.51" header="0" footer="0"/>
  <pageSetup paperSize="130" scale="89"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pageSetUpPr fitToPage="1"/>
  </sheetPr>
  <dimension ref="A1:N51"/>
  <sheetViews>
    <sheetView topLeftCell="A10" zoomScale="77" zoomScaleNormal="77" workbookViewId="0">
      <selection activeCell="A49" sqref="A49"/>
    </sheetView>
  </sheetViews>
  <sheetFormatPr defaultColWidth="11.42578125" defaultRowHeight="15" x14ac:dyDescent="0.2"/>
  <cols>
    <col min="1" max="1" width="5.7109375" style="102" customWidth="1"/>
    <col min="2" max="2" width="55.28515625" style="102" customWidth="1"/>
    <col min="3" max="3" width="34" style="102" customWidth="1"/>
    <col min="4" max="4" width="30.7109375" style="102" customWidth="1"/>
    <col min="5" max="16384" width="11.42578125" style="102"/>
  </cols>
  <sheetData>
    <row r="1" spans="1:14" x14ac:dyDescent="0.2">
      <c r="A1" s="101" t="s">
        <v>254</v>
      </c>
    </row>
    <row r="3" spans="1:14" s="209" customFormat="1" ht="16.5" x14ac:dyDescent="0.2">
      <c r="A3" s="1199" t="s">
        <v>134</v>
      </c>
      <c r="B3" s="1199"/>
      <c r="C3" s="1199"/>
      <c r="D3" s="1199"/>
      <c r="G3" s="211"/>
      <c r="H3" s="211"/>
      <c r="I3" s="211"/>
      <c r="J3" s="211"/>
      <c r="K3" s="211"/>
      <c r="L3" s="211"/>
      <c r="M3" s="211"/>
      <c r="N3" s="211"/>
    </row>
    <row r="4" spans="1:14" s="209" customFormat="1" ht="16.5" x14ac:dyDescent="0.2">
      <c r="B4" s="219" t="s">
        <v>1351</v>
      </c>
      <c r="C4" s="220" t="str">
        <f>'[4]1'!F5</f>
        <v>MOJOKERTO</v>
      </c>
    </row>
    <row r="5" spans="1:14" s="209" customFormat="1" ht="16.5" x14ac:dyDescent="0.2">
      <c r="B5" s="219" t="str">
        <f>'[3]1'!E6</f>
        <v xml:space="preserve">TAHUN </v>
      </c>
      <c r="C5" s="220">
        <f>'[4]1'!F6</f>
        <v>2021</v>
      </c>
      <c r="D5" s="211"/>
    </row>
    <row r="6" spans="1:14" ht="15.75" thickBot="1" x14ac:dyDescent="0.25">
      <c r="A6" s="985"/>
      <c r="B6" s="985"/>
      <c r="C6" s="985"/>
      <c r="D6" s="985"/>
    </row>
    <row r="7" spans="1:14" ht="20.25" customHeight="1" x14ac:dyDescent="0.2">
      <c r="A7" s="1263" t="s">
        <v>153</v>
      </c>
      <c r="B7" s="1263" t="s">
        <v>130</v>
      </c>
      <c r="C7" s="983" t="s">
        <v>134</v>
      </c>
      <c r="D7" s="983"/>
      <c r="E7" s="978"/>
    </row>
    <row r="8" spans="1:14" ht="20.25" customHeight="1" x14ac:dyDescent="0.2">
      <c r="A8" s="1264"/>
      <c r="B8" s="1264"/>
      <c r="C8" s="976" t="s">
        <v>111</v>
      </c>
      <c r="D8" s="976" t="s">
        <v>164</v>
      </c>
      <c r="E8" s="978"/>
    </row>
    <row r="9" spans="1:14" x14ac:dyDescent="0.2">
      <c r="A9" s="200">
        <v>1</v>
      </c>
      <c r="B9" s="200">
        <v>2</v>
      </c>
      <c r="C9" s="200">
        <v>3</v>
      </c>
      <c r="D9" s="200">
        <v>4</v>
      </c>
      <c r="E9" s="978"/>
    </row>
    <row r="10" spans="1:14" x14ac:dyDescent="0.2">
      <c r="A10" s="974"/>
      <c r="B10" s="981"/>
      <c r="C10" s="975"/>
      <c r="D10" s="975"/>
      <c r="E10" s="978"/>
    </row>
    <row r="11" spans="1:14" ht="24.75" customHeight="1" x14ac:dyDescent="0.2">
      <c r="A11" s="103"/>
      <c r="B11" s="982" t="s">
        <v>112</v>
      </c>
      <c r="C11" s="103"/>
      <c r="D11" s="103"/>
      <c r="E11" s="978"/>
    </row>
    <row r="12" spans="1:14" ht="15" customHeight="1" x14ac:dyDescent="0.2">
      <c r="A12" s="103"/>
      <c r="B12" s="982"/>
      <c r="C12" s="103"/>
      <c r="D12" s="103"/>
      <c r="E12" s="978"/>
    </row>
    <row r="13" spans="1:14" ht="15" customHeight="1" x14ac:dyDescent="0.2">
      <c r="A13" s="103">
        <v>1</v>
      </c>
      <c r="B13" s="103" t="s">
        <v>131</v>
      </c>
      <c r="C13" s="1009">
        <f>C14+C17+C18</f>
        <v>275333325566</v>
      </c>
      <c r="D13" s="979">
        <f>C13/$C$43*100</f>
        <v>100</v>
      </c>
      <c r="E13" s="978"/>
    </row>
    <row r="14" spans="1:14" ht="15" customHeight="1" x14ac:dyDescent="0.2">
      <c r="A14" s="103"/>
      <c r="B14" s="103" t="s">
        <v>1411</v>
      </c>
      <c r="C14" s="1009">
        <f>C15+C16</f>
        <v>221581554376</v>
      </c>
      <c r="D14" s="979"/>
      <c r="E14" s="978"/>
    </row>
    <row r="15" spans="1:14" ht="15" customHeight="1" x14ac:dyDescent="0.2">
      <c r="A15" s="103"/>
      <c r="B15" s="980" t="s">
        <v>1412</v>
      </c>
      <c r="C15" s="1009">
        <v>89521112487</v>
      </c>
      <c r="D15" s="979"/>
      <c r="E15" s="978"/>
    </row>
    <row r="16" spans="1:14" ht="15" customHeight="1" x14ac:dyDescent="0.2">
      <c r="A16" s="103"/>
      <c r="B16" s="980" t="s">
        <v>1413</v>
      </c>
      <c r="C16" s="1009">
        <v>132060441889</v>
      </c>
      <c r="D16" s="979"/>
      <c r="E16" s="978"/>
    </row>
    <row r="17" spans="1:5" ht="15" customHeight="1" x14ac:dyDescent="0.2">
      <c r="A17" s="103"/>
      <c r="B17" s="103" t="s">
        <v>1414</v>
      </c>
      <c r="C17" s="1009">
        <v>19240841165</v>
      </c>
      <c r="D17" s="979"/>
      <c r="E17" s="978"/>
    </row>
    <row r="18" spans="1:5" ht="15" customHeight="1" x14ac:dyDescent="0.2">
      <c r="A18" s="103"/>
      <c r="B18" s="980" t="s">
        <v>913</v>
      </c>
      <c r="C18" s="1009">
        <f>C19+C23</f>
        <v>34510930025</v>
      </c>
      <c r="D18" s="979"/>
      <c r="E18" s="978"/>
    </row>
    <row r="19" spans="1:5" ht="15" customHeight="1" x14ac:dyDescent="0.2">
      <c r="A19" s="103"/>
      <c r="B19" s="980" t="s">
        <v>546</v>
      </c>
      <c r="C19" s="1009">
        <f>SUM(C20:C22)</f>
        <v>8445087025</v>
      </c>
      <c r="D19" s="979"/>
      <c r="E19" s="978"/>
    </row>
    <row r="20" spans="1:5" ht="15" customHeight="1" x14ac:dyDescent="0.2">
      <c r="A20" s="103"/>
      <c r="B20" s="980" t="s">
        <v>547</v>
      </c>
      <c r="C20" s="1009">
        <v>5905087025</v>
      </c>
      <c r="D20" s="979"/>
      <c r="E20" s="978"/>
    </row>
    <row r="21" spans="1:5" ht="15" customHeight="1" x14ac:dyDescent="0.2">
      <c r="A21" s="103"/>
      <c r="B21" s="980" t="s">
        <v>548</v>
      </c>
      <c r="C21" s="1009">
        <v>2540000000</v>
      </c>
      <c r="D21" s="979"/>
      <c r="E21" s="978"/>
    </row>
    <row r="22" spans="1:5" ht="15" customHeight="1" x14ac:dyDescent="0.2">
      <c r="A22" s="103"/>
      <c r="B22" s="980" t="s">
        <v>549</v>
      </c>
      <c r="C22" s="1009">
        <v>0</v>
      </c>
      <c r="D22" s="979"/>
      <c r="E22" s="978"/>
    </row>
    <row r="23" spans="1:5" ht="15" customHeight="1" x14ac:dyDescent="0.2">
      <c r="A23" s="103"/>
      <c r="B23" s="980" t="s">
        <v>550</v>
      </c>
      <c r="C23" s="1009">
        <f>SUM(C24:C26)</f>
        <v>26065843000</v>
      </c>
      <c r="D23" s="979"/>
      <c r="E23" s="978"/>
    </row>
    <row r="24" spans="1:5" ht="15" customHeight="1" x14ac:dyDescent="0.2">
      <c r="A24" s="103"/>
      <c r="B24" s="980" t="s">
        <v>551</v>
      </c>
      <c r="C24" s="1009">
        <v>20307079000</v>
      </c>
      <c r="D24" s="979"/>
      <c r="E24" s="978"/>
    </row>
    <row r="25" spans="1:5" ht="15" customHeight="1" x14ac:dyDescent="0.2">
      <c r="A25" s="103"/>
      <c r="B25" s="980" t="s">
        <v>552</v>
      </c>
      <c r="C25" s="1009">
        <v>2002937000</v>
      </c>
      <c r="D25" s="979"/>
      <c r="E25" s="978"/>
    </row>
    <row r="26" spans="1:5" ht="15" customHeight="1" x14ac:dyDescent="0.2">
      <c r="A26" s="103"/>
      <c r="B26" s="980" t="s">
        <v>553</v>
      </c>
      <c r="C26" s="1009">
        <v>3755827000</v>
      </c>
      <c r="D26" s="979"/>
      <c r="E26" s="978"/>
    </row>
    <row r="27" spans="1:5" ht="15" customHeight="1" x14ac:dyDescent="0.2">
      <c r="A27" s="103">
        <v>2</v>
      </c>
      <c r="B27" s="103" t="s">
        <v>59</v>
      </c>
      <c r="C27" s="1009">
        <f>SUM(C32:C32)</f>
        <v>0</v>
      </c>
      <c r="D27" s="979">
        <f>C27/$C$43*100</f>
        <v>0</v>
      </c>
      <c r="E27" s="978"/>
    </row>
    <row r="28" spans="1:5" ht="15" customHeight="1" x14ac:dyDescent="0.2">
      <c r="A28" s="103"/>
      <c r="B28" s="103" t="s">
        <v>1411</v>
      </c>
      <c r="C28" s="1009"/>
      <c r="D28" s="979"/>
      <c r="E28" s="978"/>
    </row>
    <row r="29" spans="1:5" ht="15" customHeight="1" x14ac:dyDescent="0.2">
      <c r="A29" s="103"/>
      <c r="B29" s="980" t="s">
        <v>1412</v>
      </c>
      <c r="C29" s="1009"/>
      <c r="D29" s="979"/>
      <c r="E29" s="978"/>
    </row>
    <row r="30" spans="1:5" ht="15" customHeight="1" x14ac:dyDescent="0.2">
      <c r="A30" s="103"/>
      <c r="B30" s="980" t="s">
        <v>1413</v>
      </c>
      <c r="C30" s="1009"/>
      <c r="D30" s="979"/>
      <c r="E30" s="978"/>
    </row>
    <row r="31" spans="1:5" ht="15" customHeight="1" x14ac:dyDescent="0.2">
      <c r="A31" s="103"/>
      <c r="B31" s="103" t="s">
        <v>1414</v>
      </c>
      <c r="C31" s="1009"/>
      <c r="D31" s="979"/>
      <c r="E31" s="978"/>
    </row>
    <row r="32" spans="1:5" ht="15" customHeight="1" x14ac:dyDescent="0.2">
      <c r="A32" s="103"/>
      <c r="B32" s="103" t="s">
        <v>914</v>
      </c>
      <c r="C32" s="1009"/>
      <c r="D32" s="979"/>
      <c r="E32" s="978"/>
    </row>
    <row r="33" spans="1:5" ht="15" customHeight="1" x14ac:dyDescent="0.2">
      <c r="A33" s="103"/>
      <c r="B33" s="103"/>
      <c r="C33" s="1009"/>
      <c r="D33" s="979"/>
      <c r="E33" s="978"/>
    </row>
    <row r="34" spans="1:5" ht="15" customHeight="1" x14ac:dyDescent="0.2">
      <c r="A34" s="103">
        <v>3</v>
      </c>
      <c r="B34" s="103" t="s">
        <v>41</v>
      </c>
      <c r="C34" s="1009">
        <f>SUM(C35:C36)</f>
        <v>0</v>
      </c>
      <c r="D34" s="979">
        <f>C34/$C$43*100</f>
        <v>0</v>
      </c>
      <c r="E34" s="978"/>
    </row>
    <row r="35" spans="1:5" ht="15" customHeight="1" x14ac:dyDescent="0.2">
      <c r="A35" s="103"/>
      <c r="B35" s="980" t="s">
        <v>915</v>
      </c>
      <c r="C35" s="1009"/>
      <c r="D35" s="979"/>
      <c r="E35" s="978"/>
    </row>
    <row r="36" spans="1:5" ht="15" customHeight="1" x14ac:dyDescent="0.2">
      <c r="A36" s="103"/>
      <c r="B36" s="980" t="s">
        <v>916</v>
      </c>
      <c r="C36" s="1009"/>
      <c r="D36" s="979"/>
      <c r="E36" s="978"/>
    </row>
    <row r="37" spans="1:5" ht="15" customHeight="1" x14ac:dyDescent="0.2">
      <c r="A37" s="103"/>
      <c r="B37" s="103"/>
      <c r="C37" s="1009"/>
      <c r="D37" s="979"/>
      <c r="E37" s="978"/>
    </row>
    <row r="38" spans="1:5" ht="15" customHeight="1" x14ac:dyDescent="0.2">
      <c r="A38" s="103">
        <v>4</v>
      </c>
      <c r="B38" s="103" t="s">
        <v>113</v>
      </c>
      <c r="C38" s="1009"/>
      <c r="D38" s="979">
        <f>C38/$C$43*100</f>
        <v>0</v>
      </c>
      <c r="E38" s="978"/>
    </row>
    <row r="39" spans="1:5" ht="15" customHeight="1" x14ac:dyDescent="0.2">
      <c r="A39" s="103"/>
      <c r="B39" s="103" t="s">
        <v>202</v>
      </c>
      <c r="C39" s="1009"/>
      <c r="D39" s="979"/>
      <c r="E39" s="978"/>
    </row>
    <row r="40" spans="1:5" ht="15" customHeight="1" x14ac:dyDescent="0.2">
      <c r="A40" s="103"/>
      <c r="B40" s="103"/>
      <c r="C40" s="1009"/>
      <c r="D40" s="979"/>
      <c r="E40" s="978"/>
    </row>
    <row r="41" spans="1:5" ht="15" customHeight="1" x14ac:dyDescent="0.2">
      <c r="A41" s="103">
        <v>5</v>
      </c>
      <c r="B41" s="103" t="s">
        <v>554</v>
      </c>
      <c r="C41" s="1009"/>
      <c r="D41" s="979">
        <f>C41/$C$43*100</f>
        <v>0</v>
      </c>
      <c r="E41" s="978"/>
    </row>
    <row r="42" spans="1:5" x14ac:dyDescent="0.2">
      <c r="A42" s="104"/>
      <c r="B42" s="105"/>
      <c r="C42" s="1010"/>
      <c r="D42" s="984"/>
      <c r="E42" s="978"/>
    </row>
    <row r="43" spans="1:5" ht="20.25" customHeight="1" x14ac:dyDescent="0.2">
      <c r="A43" s="1265" t="s">
        <v>133</v>
      </c>
      <c r="B43" s="1266"/>
      <c r="C43" s="1010">
        <f>SUM(C13,C27,C34,C38,C41)</f>
        <v>275333325566</v>
      </c>
      <c r="D43" s="988"/>
      <c r="E43" s="978"/>
    </row>
    <row r="44" spans="1:5" ht="20.25" customHeight="1" x14ac:dyDescent="0.2">
      <c r="A44" s="1267" t="s">
        <v>132</v>
      </c>
      <c r="B44" s="1268"/>
      <c r="C44" s="1011">
        <v>2756972748266</v>
      </c>
      <c r="D44" s="988"/>
      <c r="E44" s="978"/>
    </row>
    <row r="45" spans="1:5" ht="20.25" customHeight="1" x14ac:dyDescent="0.2">
      <c r="A45" s="1269" t="s">
        <v>61</v>
      </c>
      <c r="B45" s="1270"/>
      <c r="C45" s="993"/>
      <c r="D45" s="258">
        <f>C43/C44*100</f>
        <v>9.9867989532784147</v>
      </c>
      <c r="E45" s="978"/>
    </row>
    <row r="46" spans="1:5" ht="20.25" customHeight="1" thickBot="1" x14ac:dyDescent="0.25">
      <c r="A46" s="1261" t="s">
        <v>62</v>
      </c>
      <c r="B46" s="1262"/>
      <c r="C46" s="1012">
        <f>C43-C17/'2'!E28</f>
        <v>275333308641.73529</v>
      </c>
      <c r="D46" s="992"/>
      <c r="E46" s="978"/>
    </row>
    <row r="48" spans="1:5" x14ac:dyDescent="0.2">
      <c r="A48" s="989" t="s">
        <v>1445</v>
      </c>
    </row>
    <row r="50" spans="2:2" x14ac:dyDescent="0.2">
      <c r="B50" s="149"/>
    </row>
    <row r="51" spans="2:2" x14ac:dyDescent="0.2">
      <c r="B51" s="987"/>
    </row>
  </sheetData>
  <mergeCells count="7">
    <mergeCell ref="A46:B46"/>
    <mergeCell ref="A3:D3"/>
    <mergeCell ref="A7:A8"/>
    <mergeCell ref="B7:B8"/>
    <mergeCell ref="A43:B43"/>
    <mergeCell ref="A44:B44"/>
    <mergeCell ref="A45:B45"/>
  </mergeCells>
  <printOptions horizontalCentered="1"/>
  <pageMargins left="1.7" right="0.9" top="1.01" bottom="0.36" header="0" footer="0"/>
  <pageSetup paperSize="130" scale="68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0"/>
  </sheetPr>
  <dimension ref="A1:M42"/>
  <sheetViews>
    <sheetView view="pageBreakPreview" topLeftCell="A3" zoomScale="60" zoomScaleNormal="76" workbookViewId="0">
      <selection activeCell="C30" sqref="C30"/>
    </sheetView>
  </sheetViews>
  <sheetFormatPr defaultColWidth="11.42578125" defaultRowHeight="15" x14ac:dyDescent="0.2"/>
  <cols>
    <col min="1" max="1" width="5.7109375" style="4" customWidth="1"/>
    <col min="2" max="2" width="21.7109375" style="4" customWidth="1"/>
    <col min="3" max="3" width="19.85546875" style="4" customWidth="1"/>
    <col min="4" max="12" width="19.7109375" style="4" customWidth="1"/>
    <col min="13" max="16384" width="11.42578125" style="4"/>
  </cols>
  <sheetData>
    <row r="1" spans="1:13" x14ac:dyDescent="0.2">
      <c r="A1" s="4" t="s">
        <v>255</v>
      </c>
    </row>
    <row r="2" spans="1:13" x14ac:dyDescent="0.2">
      <c r="A2" s="4" t="s">
        <v>152</v>
      </c>
    </row>
    <row r="3" spans="1:13" s="203" customFormat="1" ht="16.5" x14ac:dyDescent="0.2">
      <c r="A3" s="1215" t="s">
        <v>1007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  <c r="L3" s="1215"/>
    </row>
    <row r="4" spans="1:13" s="203" customFormat="1" ht="16.5" x14ac:dyDescent="0.2">
      <c r="F4" s="210" t="str">
        <f>'1'!E5</f>
        <v>KABUPATEN</v>
      </c>
      <c r="G4" s="206" t="str">
        <f>'1'!F5</f>
        <v>MOJOKERTO</v>
      </c>
    </row>
    <row r="5" spans="1:13" s="203" customFormat="1" ht="16.5" x14ac:dyDescent="0.2">
      <c r="F5" s="210" t="str">
        <f>'1'!E6</f>
        <v xml:space="preserve">TAHUN </v>
      </c>
      <c r="G5" s="206">
        <f>'1'!F6</f>
        <v>2021</v>
      </c>
      <c r="K5" s="210"/>
      <c r="L5" s="210"/>
    </row>
    <row r="6" spans="1:13" x14ac:dyDescent="0.2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</row>
    <row r="7" spans="1:13" ht="20.25" customHeight="1" x14ac:dyDescent="0.2">
      <c r="A7" s="1170" t="s">
        <v>153</v>
      </c>
      <c r="B7" s="1170" t="s">
        <v>154</v>
      </c>
      <c r="C7" s="1164" t="s">
        <v>212</v>
      </c>
      <c r="D7" s="1167" t="s">
        <v>30</v>
      </c>
      <c r="E7" s="1168"/>
      <c r="F7" s="1168"/>
      <c r="G7" s="1168"/>
      <c r="H7" s="1168"/>
      <c r="I7" s="1168"/>
      <c r="J7" s="1168"/>
      <c r="K7" s="1168"/>
      <c r="L7" s="1169"/>
      <c r="M7" s="14"/>
    </row>
    <row r="8" spans="1:13" ht="21" customHeight="1" x14ac:dyDescent="0.2">
      <c r="A8" s="1171"/>
      <c r="B8" s="1171"/>
      <c r="C8" s="1165"/>
      <c r="D8" s="1246" t="s">
        <v>106</v>
      </c>
      <c r="E8" s="1246"/>
      <c r="F8" s="1246"/>
      <c r="G8" s="1246" t="s">
        <v>107</v>
      </c>
      <c r="H8" s="1246"/>
      <c r="I8" s="1246"/>
      <c r="J8" s="1246" t="s">
        <v>53</v>
      </c>
      <c r="K8" s="1246"/>
      <c r="L8" s="1246"/>
      <c r="M8" s="14"/>
    </row>
    <row r="9" spans="1:13" ht="15" customHeight="1" x14ac:dyDescent="0.2">
      <c r="A9" s="1171"/>
      <c r="B9" s="1171"/>
      <c r="C9" s="1165"/>
      <c r="D9" s="1246" t="s">
        <v>31</v>
      </c>
      <c r="E9" s="1274" t="s">
        <v>100</v>
      </c>
      <c r="F9" s="1274" t="s">
        <v>178</v>
      </c>
      <c r="G9" s="1246" t="s">
        <v>31</v>
      </c>
      <c r="H9" s="1274" t="s">
        <v>100</v>
      </c>
      <c r="I9" s="1274" t="s">
        <v>178</v>
      </c>
      <c r="J9" s="1246" t="s">
        <v>31</v>
      </c>
      <c r="K9" s="1274" t="s">
        <v>100</v>
      </c>
      <c r="L9" s="1274" t="s">
        <v>178</v>
      </c>
      <c r="M9" s="14"/>
    </row>
    <row r="10" spans="1:13" x14ac:dyDescent="0.2">
      <c r="A10" s="1172"/>
      <c r="B10" s="1172"/>
      <c r="C10" s="1166"/>
      <c r="D10" s="1246"/>
      <c r="E10" s="1274"/>
      <c r="F10" s="1275"/>
      <c r="G10" s="1246"/>
      <c r="H10" s="1274"/>
      <c r="I10" s="1275"/>
      <c r="J10" s="1246"/>
      <c r="K10" s="1274"/>
      <c r="L10" s="1275"/>
      <c r="M10" s="14"/>
    </row>
    <row r="11" spans="1:13" x14ac:dyDescent="0.2">
      <c r="A11" s="129">
        <v>1</v>
      </c>
      <c r="B11" s="129">
        <v>2</v>
      </c>
      <c r="C11" s="129">
        <v>3</v>
      </c>
      <c r="D11" s="129">
        <v>4</v>
      </c>
      <c r="E11" s="129">
        <v>5</v>
      </c>
      <c r="F11" s="129">
        <v>6</v>
      </c>
      <c r="G11" s="129">
        <v>7</v>
      </c>
      <c r="H11" s="129">
        <v>8</v>
      </c>
      <c r="I11" s="129">
        <v>9</v>
      </c>
      <c r="J11" s="129">
        <v>10</v>
      </c>
      <c r="K11" s="129">
        <v>11</v>
      </c>
      <c r="L11" s="129">
        <v>12</v>
      </c>
      <c r="M11" s="14"/>
    </row>
    <row r="12" spans="1:13" ht="20.25" customHeight="1" x14ac:dyDescent="0.2">
      <c r="A12" s="12">
        <f>'9'!A9</f>
        <v>1</v>
      </c>
      <c r="B12" s="28" t="str">
        <f>'9'!B9</f>
        <v>Sooko</v>
      </c>
      <c r="C12" s="28" t="str">
        <f>'9'!C9</f>
        <v>Sooko</v>
      </c>
      <c r="D12" s="639">
        <v>515</v>
      </c>
      <c r="E12" s="639">
        <v>0</v>
      </c>
      <c r="F12" s="639">
        <f>SUM(D12:E12)</f>
        <v>515</v>
      </c>
      <c r="G12" s="639">
        <v>522</v>
      </c>
      <c r="H12" s="639">
        <v>2</v>
      </c>
      <c r="I12" s="639">
        <f t="shared" ref="I12:I38" si="0">SUM(G12:H12)</f>
        <v>524</v>
      </c>
      <c r="J12" s="639">
        <f>D12+G12</f>
        <v>1037</v>
      </c>
      <c r="K12" s="393">
        <f t="shared" ref="K12:K38" si="1">E12+H12</f>
        <v>2</v>
      </c>
      <c r="L12" s="393">
        <f t="shared" ref="L12:L38" si="2">SUM(J12:K12)</f>
        <v>1039</v>
      </c>
      <c r="M12" s="14"/>
    </row>
    <row r="13" spans="1:13" ht="20.25" customHeight="1" x14ac:dyDescent="0.2">
      <c r="A13" s="12">
        <f>'9'!A10</f>
        <v>2</v>
      </c>
      <c r="B13" s="28" t="str">
        <f>'9'!B10</f>
        <v>Trowulan</v>
      </c>
      <c r="C13" s="28" t="str">
        <f>'9'!C10</f>
        <v>Trowulan</v>
      </c>
      <c r="D13" s="639">
        <v>289</v>
      </c>
      <c r="E13" s="639">
        <v>2</v>
      </c>
      <c r="F13" s="639">
        <f t="shared" ref="F13:F38" si="3">SUM(D13:E13)</f>
        <v>291</v>
      </c>
      <c r="G13" s="639">
        <v>291</v>
      </c>
      <c r="H13" s="639">
        <v>0</v>
      </c>
      <c r="I13" s="639">
        <f t="shared" si="0"/>
        <v>291</v>
      </c>
      <c r="J13" s="639">
        <f t="shared" ref="J13:J38" si="4">D13+G13</f>
        <v>580</v>
      </c>
      <c r="K13" s="393">
        <f t="shared" si="1"/>
        <v>2</v>
      </c>
      <c r="L13" s="393">
        <f t="shared" si="2"/>
        <v>582</v>
      </c>
      <c r="M13" s="14"/>
    </row>
    <row r="14" spans="1:13" ht="20.25" customHeight="1" x14ac:dyDescent="0.2">
      <c r="A14" s="12">
        <f>'9'!A11</f>
        <v>3</v>
      </c>
      <c r="B14" s="28"/>
      <c r="C14" s="28" t="str">
        <f>'9'!C11</f>
        <v>Tawangsari</v>
      </c>
      <c r="D14" s="639">
        <v>250</v>
      </c>
      <c r="E14" s="639">
        <v>1</v>
      </c>
      <c r="F14" s="639">
        <f>SUM(D14:E14)</f>
        <v>251</v>
      </c>
      <c r="G14" s="639">
        <v>246</v>
      </c>
      <c r="H14" s="639">
        <v>1</v>
      </c>
      <c r="I14" s="639">
        <f t="shared" si="0"/>
        <v>247</v>
      </c>
      <c r="J14" s="639">
        <f t="shared" si="4"/>
        <v>496</v>
      </c>
      <c r="K14" s="393">
        <f>E14+H14</f>
        <v>2</v>
      </c>
      <c r="L14" s="393">
        <f t="shared" si="2"/>
        <v>498</v>
      </c>
      <c r="M14" s="14"/>
    </row>
    <row r="15" spans="1:13" ht="20.25" customHeight="1" x14ac:dyDescent="0.2">
      <c r="A15" s="12">
        <f>'9'!A12</f>
        <v>4</v>
      </c>
      <c r="B15" s="28" t="str">
        <f>'9'!B12</f>
        <v>Puri</v>
      </c>
      <c r="C15" s="28" t="str">
        <f>'9'!C12</f>
        <v>Puri</v>
      </c>
      <c r="D15" s="639">
        <v>563</v>
      </c>
      <c r="E15" s="639">
        <v>3</v>
      </c>
      <c r="F15" s="639">
        <f t="shared" si="3"/>
        <v>566</v>
      </c>
      <c r="G15" s="639">
        <v>482</v>
      </c>
      <c r="H15" s="639">
        <v>0</v>
      </c>
      <c r="I15" s="639">
        <f t="shared" si="0"/>
        <v>482</v>
      </c>
      <c r="J15" s="639">
        <f t="shared" si="4"/>
        <v>1045</v>
      </c>
      <c r="K15" s="393">
        <f t="shared" si="1"/>
        <v>3</v>
      </c>
      <c r="L15" s="393">
        <f t="shared" si="2"/>
        <v>1048</v>
      </c>
      <c r="M15" s="14"/>
    </row>
    <row r="16" spans="1:13" ht="20.25" customHeight="1" x14ac:dyDescent="0.2">
      <c r="A16" s="12">
        <f>'9'!A13</f>
        <v>5</v>
      </c>
      <c r="B16" s="28" t="str">
        <f>'9'!B13</f>
        <v>Mojoanyar</v>
      </c>
      <c r="C16" s="28" t="str">
        <f>'9'!C13</f>
        <v>Gayaman</v>
      </c>
      <c r="D16" s="639">
        <v>289</v>
      </c>
      <c r="E16" s="639">
        <v>0</v>
      </c>
      <c r="F16" s="639">
        <f t="shared" si="3"/>
        <v>289</v>
      </c>
      <c r="G16" s="639">
        <v>298</v>
      </c>
      <c r="H16" s="639">
        <v>1</v>
      </c>
      <c r="I16" s="639">
        <f>SUM(G16:H16)</f>
        <v>299</v>
      </c>
      <c r="J16" s="639">
        <f t="shared" si="4"/>
        <v>587</v>
      </c>
      <c r="K16" s="393">
        <f t="shared" si="1"/>
        <v>1</v>
      </c>
      <c r="L16" s="393">
        <f t="shared" si="2"/>
        <v>588</v>
      </c>
      <c r="M16" s="14"/>
    </row>
    <row r="17" spans="1:13" ht="20.25" customHeight="1" x14ac:dyDescent="0.2">
      <c r="A17" s="12">
        <f>'9'!A14</f>
        <v>6</v>
      </c>
      <c r="B17" s="28" t="str">
        <f>'9'!B14</f>
        <v>Bangsal</v>
      </c>
      <c r="C17" s="28" t="str">
        <f>'9'!C14</f>
        <v>Bangsal</v>
      </c>
      <c r="D17" s="639">
        <v>442</v>
      </c>
      <c r="E17" s="639">
        <v>0</v>
      </c>
      <c r="F17" s="639">
        <f t="shared" si="3"/>
        <v>442</v>
      </c>
      <c r="G17" s="639">
        <v>460</v>
      </c>
      <c r="H17" s="639">
        <v>0</v>
      </c>
      <c r="I17" s="639">
        <f t="shared" si="0"/>
        <v>460</v>
      </c>
      <c r="J17" s="639">
        <f t="shared" si="4"/>
        <v>902</v>
      </c>
      <c r="K17" s="393">
        <f t="shared" si="1"/>
        <v>0</v>
      </c>
      <c r="L17" s="393">
        <f>SUM(J17:K17)</f>
        <v>902</v>
      </c>
      <c r="M17" s="14"/>
    </row>
    <row r="18" spans="1:13" ht="20.25" customHeight="1" x14ac:dyDescent="0.2">
      <c r="A18" s="12">
        <f>'9'!A15</f>
        <v>7</v>
      </c>
      <c r="B18" s="28" t="str">
        <f>'9'!B15</f>
        <v>Gedeg</v>
      </c>
      <c r="C18" s="28" t="str">
        <f>'9'!C15</f>
        <v>Gedeg</v>
      </c>
      <c r="D18" s="639">
        <v>302</v>
      </c>
      <c r="E18" s="639">
        <v>1</v>
      </c>
      <c r="F18" s="639">
        <f t="shared" si="3"/>
        <v>303</v>
      </c>
      <c r="G18" s="639">
        <v>249</v>
      </c>
      <c r="H18" s="639">
        <v>1</v>
      </c>
      <c r="I18" s="639">
        <f t="shared" si="0"/>
        <v>250</v>
      </c>
      <c r="J18" s="639">
        <f t="shared" si="4"/>
        <v>551</v>
      </c>
      <c r="K18" s="393">
        <f t="shared" si="1"/>
        <v>2</v>
      </c>
      <c r="L18" s="393">
        <f t="shared" si="2"/>
        <v>553</v>
      </c>
      <c r="M18" s="14"/>
    </row>
    <row r="19" spans="1:13" ht="20.25" customHeight="1" x14ac:dyDescent="0.2">
      <c r="A19" s="12">
        <f>'9'!A16</f>
        <v>8</v>
      </c>
      <c r="B19" s="28"/>
      <c r="C19" s="28" t="str">
        <f>'9'!C16</f>
        <v>Lespadangan</v>
      </c>
      <c r="D19" s="639">
        <v>180</v>
      </c>
      <c r="E19" s="639">
        <v>1</v>
      </c>
      <c r="F19" s="639">
        <f t="shared" si="3"/>
        <v>181</v>
      </c>
      <c r="G19" s="639">
        <v>141</v>
      </c>
      <c r="H19" s="639">
        <v>1</v>
      </c>
      <c r="I19" s="639">
        <f t="shared" si="0"/>
        <v>142</v>
      </c>
      <c r="J19" s="639">
        <f t="shared" si="4"/>
        <v>321</v>
      </c>
      <c r="K19" s="393">
        <f t="shared" si="1"/>
        <v>2</v>
      </c>
      <c r="L19" s="393">
        <f>SUM(J19:K19)</f>
        <v>323</v>
      </c>
      <c r="M19" s="14"/>
    </row>
    <row r="20" spans="1:13" ht="20.25" customHeight="1" x14ac:dyDescent="0.2">
      <c r="A20" s="12">
        <f>'9'!A17</f>
        <v>9</v>
      </c>
      <c r="B20" s="28" t="str">
        <f>'9'!B17</f>
        <v>Kemlagi</v>
      </c>
      <c r="C20" s="28" t="str">
        <f>'9'!C17</f>
        <v>Kemlagi</v>
      </c>
      <c r="D20" s="639">
        <v>278</v>
      </c>
      <c r="E20" s="639">
        <v>0</v>
      </c>
      <c r="F20" s="639">
        <f t="shared" si="3"/>
        <v>278</v>
      </c>
      <c r="G20" s="639">
        <v>282</v>
      </c>
      <c r="H20" s="639">
        <v>0</v>
      </c>
      <c r="I20" s="639">
        <f t="shared" si="0"/>
        <v>282</v>
      </c>
      <c r="J20" s="639">
        <f t="shared" si="4"/>
        <v>560</v>
      </c>
      <c r="K20" s="393">
        <f t="shared" si="1"/>
        <v>0</v>
      </c>
      <c r="L20" s="393">
        <f t="shared" si="2"/>
        <v>560</v>
      </c>
      <c r="M20" s="14"/>
    </row>
    <row r="21" spans="1:13" ht="20.25" customHeight="1" x14ac:dyDescent="0.2">
      <c r="A21" s="12">
        <f>'9'!A18</f>
        <v>10</v>
      </c>
      <c r="B21" s="28"/>
      <c r="C21" s="28" t="str">
        <f>'9'!C18</f>
        <v>Kedungsari</v>
      </c>
      <c r="D21" s="639">
        <v>165</v>
      </c>
      <c r="E21" s="639">
        <v>0</v>
      </c>
      <c r="F21" s="639">
        <f t="shared" si="3"/>
        <v>165</v>
      </c>
      <c r="G21" s="639">
        <v>172</v>
      </c>
      <c r="H21" s="639">
        <v>1</v>
      </c>
      <c r="I21" s="639">
        <f t="shared" si="0"/>
        <v>173</v>
      </c>
      <c r="J21" s="639">
        <f t="shared" si="4"/>
        <v>337</v>
      </c>
      <c r="K21" s="393">
        <f t="shared" si="1"/>
        <v>1</v>
      </c>
      <c r="L21" s="393">
        <f t="shared" si="2"/>
        <v>338</v>
      </c>
      <c r="M21" s="14"/>
    </row>
    <row r="22" spans="1:13" ht="20.25" customHeight="1" x14ac:dyDescent="0.2">
      <c r="A22" s="12">
        <f>'9'!A19</f>
        <v>11</v>
      </c>
      <c r="B22" s="28" t="str">
        <f>'9'!B19</f>
        <v>Dawarblandong</v>
      </c>
      <c r="C22" s="28" t="str">
        <f>'9'!C19</f>
        <v>Dawarblandong</v>
      </c>
      <c r="D22" s="639">
        <v>375</v>
      </c>
      <c r="E22" s="639">
        <v>5</v>
      </c>
      <c r="F22" s="639">
        <f t="shared" si="3"/>
        <v>380</v>
      </c>
      <c r="G22" s="639">
        <v>392</v>
      </c>
      <c r="H22" s="639">
        <v>3</v>
      </c>
      <c r="I22" s="639">
        <f t="shared" si="0"/>
        <v>395</v>
      </c>
      <c r="J22" s="639">
        <f t="shared" si="4"/>
        <v>767</v>
      </c>
      <c r="K22" s="393">
        <f t="shared" si="1"/>
        <v>8</v>
      </c>
      <c r="L22" s="393">
        <f t="shared" si="2"/>
        <v>775</v>
      </c>
      <c r="M22" s="14"/>
    </row>
    <row r="23" spans="1:13" ht="20.25" customHeight="1" x14ac:dyDescent="0.2">
      <c r="A23" s="12">
        <f>'9'!A20</f>
        <v>12</v>
      </c>
      <c r="B23" s="28" t="str">
        <f>'9'!B20</f>
        <v>Jetis</v>
      </c>
      <c r="C23" s="28" t="str">
        <f>'9'!C20</f>
        <v>Kupang</v>
      </c>
      <c r="D23" s="639">
        <v>365</v>
      </c>
      <c r="E23" s="639">
        <v>1</v>
      </c>
      <c r="F23" s="639">
        <f t="shared" si="3"/>
        <v>366</v>
      </c>
      <c r="G23" s="639">
        <v>348</v>
      </c>
      <c r="H23" s="639">
        <v>1</v>
      </c>
      <c r="I23" s="639">
        <f t="shared" si="0"/>
        <v>349</v>
      </c>
      <c r="J23" s="639">
        <f t="shared" si="4"/>
        <v>713</v>
      </c>
      <c r="K23" s="393">
        <f t="shared" si="1"/>
        <v>2</v>
      </c>
      <c r="L23" s="393">
        <f t="shared" si="2"/>
        <v>715</v>
      </c>
      <c r="M23" s="14"/>
    </row>
    <row r="24" spans="1:13" ht="20.25" customHeight="1" x14ac:dyDescent="0.2">
      <c r="A24" s="12">
        <f>'9'!A21</f>
        <v>13</v>
      </c>
      <c r="B24" s="28"/>
      <c r="C24" s="28" t="str">
        <f>'9'!C21</f>
        <v>Jetis</v>
      </c>
      <c r="D24" s="639">
        <v>235</v>
      </c>
      <c r="E24" s="639">
        <v>0</v>
      </c>
      <c r="F24" s="639">
        <f t="shared" si="3"/>
        <v>235</v>
      </c>
      <c r="G24" s="639">
        <v>195</v>
      </c>
      <c r="H24" s="639">
        <v>1</v>
      </c>
      <c r="I24" s="639">
        <f t="shared" si="0"/>
        <v>196</v>
      </c>
      <c r="J24" s="639">
        <f t="shared" si="4"/>
        <v>430</v>
      </c>
      <c r="K24" s="393">
        <f t="shared" si="1"/>
        <v>1</v>
      </c>
      <c r="L24" s="393">
        <f t="shared" si="2"/>
        <v>431</v>
      </c>
      <c r="M24" s="14"/>
    </row>
    <row r="25" spans="1:13" ht="20.25" customHeight="1" x14ac:dyDescent="0.2">
      <c r="A25" s="12">
        <f>'9'!A22</f>
        <v>14</v>
      </c>
      <c r="B25" s="28" t="str">
        <f>'9'!B22</f>
        <v>Mojosari</v>
      </c>
      <c r="C25" s="28" t="str">
        <f>'9'!C22</f>
        <v>Mojosari</v>
      </c>
      <c r="D25" s="639">
        <v>305</v>
      </c>
      <c r="E25" s="639">
        <v>0</v>
      </c>
      <c r="F25" s="639">
        <f t="shared" si="3"/>
        <v>305</v>
      </c>
      <c r="G25" s="639">
        <v>320</v>
      </c>
      <c r="H25" s="639">
        <v>0</v>
      </c>
      <c r="I25" s="639">
        <f t="shared" si="0"/>
        <v>320</v>
      </c>
      <c r="J25" s="639">
        <f t="shared" si="4"/>
        <v>625</v>
      </c>
      <c r="K25" s="393">
        <f t="shared" si="1"/>
        <v>0</v>
      </c>
      <c r="L25" s="393">
        <f t="shared" si="2"/>
        <v>625</v>
      </c>
      <c r="M25" s="14"/>
    </row>
    <row r="26" spans="1:13" ht="20.25" customHeight="1" x14ac:dyDescent="0.2">
      <c r="A26" s="12">
        <f>'9'!A23</f>
        <v>15</v>
      </c>
      <c r="B26" s="28"/>
      <c r="C26" s="28" t="str">
        <f>'9'!C23</f>
        <v>Modopuro</v>
      </c>
      <c r="D26" s="639">
        <v>289</v>
      </c>
      <c r="E26" s="639">
        <v>1</v>
      </c>
      <c r="F26" s="639">
        <f t="shared" si="3"/>
        <v>290</v>
      </c>
      <c r="G26" s="639">
        <v>285</v>
      </c>
      <c r="H26" s="639">
        <v>0</v>
      </c>
      <c r="I26" s="639">
        <f t="shared" si="0"/>
        <v>285</v>
      </c>
      <c r="J26" s="639">
        <f t="shared" si="4"/>
        <v>574</v>
      </c>
      <c r="K26" s="393">
        <f t="shared" si="1"/>
        <v>1</v>
      </c>
      <c r="L26" s="393">
        <f t="shared" si="2"/>
        <v>575</v>
      </c>
      <c r="M26" s="14"/>
    </row>
    <row r="27" spans="1:13" ht="20.25" customHeight="1" x14ac:dyDescent="0.2">
      <c r="A27" s="12">
        <f>'9'!A24</f>
        <v>16</v>
      </c>
      <c r="B27" s="28" t="str">
        <f>'9'!B24</f>
        <v>Pungging</v>
      </c>
      <c r="C27" s="28" t="str">
        <f>'9'!C24</f>
        <v>Pungging</v>
      </c>
      <c r="D27" s="639">
        <v>384</v>
      </c>
      <c r="E27" s="639">
        <v>0</v>
      </c>
      <c r="F27" s="639">
        <f t="shared" si="3"/>
        <v>384</v>
      </c>
      <c r="G27" s="639">
        <v>395</v>
      </c>
      <c r="H27" s="639">
        <v>0</v>
      </c>
      <c r="I27" s="639">
        <f t="shared" si="0"/>
        <v>395</v>
      </c>
      <c r="J27" s="639">
        <f t="shared" si="4"/>
        <v>779</v>
      </c>
      <c r="K27" s="393">
        <f t="shared" si="1"/>
        <v>0</v>
      </c>
      <c r="L27" s="393">
        <f t="shared" si="2"/>
        <v>779</v>
      </c>
      <c r="M27" s="14"/>
    </row>
    <row r="28" spans="1:13" ht="20.25" customHeight="1" x14ac:dyDescent="0.2">
      <c r="A28" s="12">
        <f>'9'!A25</f>
        <v>17</v>
      </c>
      <c r="B28" s="28"/>
      <c r="C28" s="28" t="str">
        <f>'9'!C25</f>
        <v>Watukenongo</v>
      </c>
      <c r="D28" s="639">
        <v>170</v>
      </c>
      <c r="E28" s="639">
        <v>1</v>
      </c>
      <c r="F28" s="639">
        <f t="shared" si="3"/>
        <v>171</v>
      </c>
      <c r="G28" s="639">
        <v>166</v>
      </c>
      <c r="H28" s="639">
        <v>2</v>
      </c>
      <c r="I28" s="639">
        <f t="shared" si="0"/>
        <v>168</v>
      </c>
      <c r="J28" s="639">
        <f t="shared" si="4"/>
        <v>336</v>
      </c>
      <c r="K28" s="393">
        <f t="shared" si="1"/>
        <v>3</v>
      </c>
      <c r="L28" s="393">
        <f t="shared" si="2"/>
        <v>339</v>
      </c>
      <c r="M28" s="14"/>
    </row>
    <row r="29" spans="1:13" ht="20.25" customHeight="1" x14ac:dyDescent="0.2">
      <c r="A29" s="12">
        <f>'9'!A26</f>
        <v>18</v>
      </c>
      <c r="B29" s="28" t="str">
        <f>'9'!B26</f>
        <v>Ngoro</v>
      </c>
      <c r="C29" s="28" t="str">
        <f>'9'!C26</f>
        <v>Ngoro</v>
      </c>
      <c r="D29" s="639">
        <v>368</v>
      </c>
      <c r="E29" s="639">
        <v>0</v>
      </c>
      <c r="F29" s="639">
        <f t="shared" si="3"/>
        <v>368</v>
      </c>
      <c r="G29" s="639">
        <v>384</v>
      </c>
      <c r="H29" s="639">
        <v>0</v>
      </c>
      <c r="I29" s="639">
        <f t="shared" si="0"/>
        <v>384</v>
      </c>
      <c r="J29" s="639">
        <f t="shared" si="4"/>
        <v>752</v>
      </c>
      <c r="K29" s="393">
        <f t="shared" si="1"/>
        <v>0</v>
      </c>
      <c r="L29" s="393">
        <f t="shared" si="2"/>
        <v>752</v>
      </c>
      <c r="M29" s="14"/>
    </row>
    <row r="30" spans="1:13" ht="20.25" customHeight="1" x14ac:dyDescent="0.2">
      <c r="A30" s="12">
        <f>'9'!A27</f>
        <v>19</v>
      </c>
      <c r="B30" s="28"/>
      <c r="C30" s="28" t="str">
        <f>'9'!C27</f>
        <v>Manduro</v>
      </c>
      <c r="D30" s="639">
        <v>206</v>
      </c>
      <c r="E30" s="639">
        <v>0</v>
      </c>
      <c r="F30" s="639">
        <f t="shared" si="3"/>
        <v>206</v>
      </c>
      <c r="G30" s="639">
        <v>226</v>
      </c>
      <c r="H30" s="639">
        <v>0</v>
      </c>
      <c r="I30" s="639">
        <f t="shared" si="0"/>
        <v>226</v>
      </c>
      <c r="J30" s="639">
        <f t="shared" si="4"/>
        <v>432</v>
      </c>
      <c r="K30" s="393">
        <f>E30+H30</f>
        <v>0</v>
      </c>
      <c r="L30" s="393">
        <f t="shared" si="2"/>
        <v>432</v>
      </c>
      <c r="M30" s="14"/>
    </row>
    <row r="31" spans="1:13" ht="20.25" customHeight="1" x14ac:dyDescent="0.2">
      <c r="A31" s="12">
        <f>'9'!A28</f>
        <v>20</v>
      </c>
      <c r="B31" s="28" t="str">
        <f>'9'!B28</f>
        <v>Dlanggu</v>
      </c>
      <c r="C31" s="28" t="str">
        <f>'9'!C28</f>
        <v>Dlanggu</v>
      </c>
      <c r="D31" s="639">
        <v>400</v>
      </c>
      <c r="E31" s="639">
        <v>0</v>
      </c>
      <c r="F31" s="639">
        <f t="shared" si="3"/>
        <v>400</v>
      </c>
      <c r="G31" s="639">
        <v>399</v>
      </c>
      <c r="H31" s="639">
        <v>0</v>
      </c>
      <c r="I31" s="639">
        <f t="shared" si="0"/>
        <v>399</v>
      </c>
      <c r="J31" s="639">
        <f t="shared" si="4"/>
        <v>799</v>
      </c>
      <c r="K31" s="393">
        <f t="shared" si="1"/>
        <v>0</v>
      </c>
      <c r="L31" s="393">
        <f t="shared" si="2"/>
        <v>799</v>
      </c>
      <c r="M31" s="14"/>
    </row>
    <row r="32" spans="1:13" ht="20.25" customHeight="1" x14ac:dyDescent="0.2">
      <c r="A32" s="12">
        <f>'9'!A29</f>
        <v>21</v>
      </c>
      <c r="B32" s="28" t="s">
        <v>1133</v>
      </c>
      <c r="C32" s="28" t="s">
        <v>1133</v>
      </c>
      <c r="D32" s="639">
        <v>229</v>
      </c>
      <c r="E32" s="639">
        <v>1</v>
      </c>
      <c r="F32" s="639">
        <f t="shared" si="3"/>
        <v>230</v>
      </c>
      <c r="G32" s="639">
        <v>181</v>
      </c>
      <c r="H32" s="639">
        <v>1</v>
      </c>
      <c r="I32" s="639">
        <f t="shared" si="0"/>
        <v>182</v>
      </c>
      <c r="J32" s="639">
        <f t="shared" si="4"/>
        <v>410</v>
      </c>
      <c r="K32" s="393">
        <f t="shared" si="1"/>
        <v>2</v>
      </c>
      <c r="L32" s="393">
        <f t="shared" si="2"/>
        <v>412</v>
      </c>
      <c r="M32" s="14"/>
    </row>
    <row r="33" spans="1:13" ht="20.25" customHeight="1" x14ac:dyDescent="0.2">
      <c r="A33" s="12">
        <f>'9'!A30</f>
        <v>22</v>
      </c>
      <c r="B33" s="28"/>
      <c r="C33" s="28" t="s">
        <v>1158</v>
      </c>
      <c r="D33" s="639">
        <v>234</v>
      </c>
      <c r="E33" s="639">
        <v>1</v>
      </c>
      <c r="F33" s="639">
        <f t="shared" si="3"/>
        <v>235</v>
      </c>
      <c r="G33" s="639">
        <v>266</v>
      </c>
      <c r="H33" s="639">
        <v>0</v>
      </c>
      <c r="I33" s="639">
        <f t="shared" si="0"/>
        <v>266</v>
      </c>
      <c r="J33" s="639">
        <f t="shared" si="4"/>
        <v>500</v>
      </c>
      <c r="K33" s="393">
        <f t="shared" si="1"/>
        <v>1</v>
      </c>
      <c r="L33" s="393">
        <f t="shared" si="2"/>
        <v>501</v>
      </c>
      <c r="M33" s="14"/>
    </row>
    <row r="34" spans="1:13" ht="20.25" customHeight="1" x14ac:dyDescent="0.2">
      <c r="A34" s="12">
        <f>'9'!A31</f>
        <v>23</v>
      </c>
      <c r="B34" s="28" t="s">
        <v>1134</v>
      </c>
      <c r="C34" s="28" t="s">
        <v>1134</v>
      </c>
      <c r="D34" s="639">
        <v>205</v>
      </c>
      <c r="E34" s="639">
        <v>1</v>
      </c>
      <c r="F34" s="639">
        <f t="shared" si="3"/>
        <v>206</v>
      </c>
      <c r="G34" s="639">
        <v>229</v>
      </c>
      <c r="H34" s="639">
        <v>2</v>
      </c>
      <c r="I34" s="639">
        <f t="shared" si="0"/>
        <v>231</v>
      </c>
      <c r="J34" s="639">
        <f t="shared" si="4"/>
        <v>434</v>
      </c>
      <c r="K34" s="393">
        <f t="shared" si="1"/>
        <v>3</v>
      </c>
      <c r="L34" s="393">
        <f t="shared" si="2"/>
        <v>437</v>
      </c>
      <c r="M34" s="14"/>
    </row>
    <row r="35" spans="1:13" ht="20.25" customHeight="1" x14ac:dyDescent="0.2">
      <c r="A35" s="12">
        <f>'9'!A32</f>
        <v>24</v>
      </c>
      <c r="B35" s="28"/>
      <c r="C35" s="28" t="s">
        <v>1159</v>
      </c>
      <c r="D35" s="639">
        <v>168</v>
      </c>
      <c r="E35" s="639">
        <v>0</v>
      </c>
      <c r="F35" s="639">
        <f t="shared" si="3"/>
        <v>168</v>
      </c>
      <c r="G35" s="639">
        <v>187</v>
      </c>
      <c r="H35" s="639">
        <v>0</v>
      </c>
      <c r="I35" s="639">
        <f t="shared" si="0"/>
        <v>187</v>
      </c>
      <c r="J35" s="639">
        <f t="shared" si="4"/>
        <v>355</v>
      </c>
      <c r="K35" s="393">
        <f t="shared" si="1"/>
        <v>0</v>
      </c>
      <c r="L35" s="393">
        <f t="shared" si="2"/>
        <v>355</v>
      </c>
      <c r="M35" s="14"/>
    </row>
    <row r="36" spans="1:13" ht="20.25" customHeight="1" x14ac:dyDescent="0.2">
      <c r="A36" s="12">
        <f>'9'!A33</f>
        <v>25</v>
      </c>
      <c r="B36" s="28" t="s">
        <v>1135</v>
      </c>
      <c r="C36" s="28" t="s">
        <v>1135</v>
      </c>
      <c r="D36" s="639">
        <v>157</v>
      </c>
      <c r="E36" s="639">
        <v>0</v>
      </c>
      <c r="F36" s="639">
        <f t="shared" si="3"/>
        <v>157</v>
      </c>
      <c r="G36" s="639">
        <v>188</v>
      </c>
      <c r="H36" s="639">
        <v>1</v>
      </c>
      <c r="I36" s="639">
        <f t="shared" si="0"/>
        <v>189</v>
      </c>
      <c r="J36" s="639">
        <f t="shared" si="4"/>
        <v>345</v>
      </c>
      <c r="K36" s="393">
        <f t="shared" si="1"/>
        <v>1</v>
      </c>
      <c r="L36" s="393">
        <f t="shared" si="2"/>
        <v>346</v>
      </c>
      <c r="M36" s="14"/>
    </row>
    <row r="37" spans="1:13" ht="20.25" customHeight="1" x14ac:dyDescent="0.2">
      <c r="A37" s="12">
        <f>'9'!A34</f>
        <v>26</v>
      </c>
      <c r="B37" s="28" t="s">
        <v>1136</v>
      </c>
      <c r="C37" s="28" t="s">
        <v>1136</v>
      </c>
      <c r="D37" s="639">
        <v>333</v>
      </c>
      <c r="E37" s="639">
        <v>2</v>
      </c>
      <c r="F37" s="639">
        <f t="shared" si="3"/>
        <v>335</v>
      </c>
      <c r="G37" s="639">
        <v>282</v>
      </c>
      <c r="H37" s="639">
        <v>0</v>
      </c>
      <c r="I37" s="639">
        <f t="shared" si="0"/>
        <v>282</v>
      </c>
      <c r="J37" s="639">
        <f t="shared" si="4"/>
        <v>615</v>
      </c>
      <c r="K37" s="393">
        <f t="shared" si="1"/>
        <v>2</v>
      </c>
      <c r="L37" s="393">
        <f t="shared" si="2"/>
        <v>617</v>
      </c>
      <c r="M37" s="14"/>
    </row>
    <row r="38" spans="1:13" ht="20.25" customHeight="1" x14ac:dyDescent="0.2">
      <c r="A38" s="12">
        <f>'9'!A35</f>
        <v>27</v>
      </c>
      <c r="B38" s="28" t="s">
        <v>1137</v>
      </c>
      <c r="C38" s="28" t="s">
        <v>1137</v>
      </c>
      <c r="D38" s="639">
        <v>380</v>
      </c>
      <c r="E38" s="639">
        <v>2</v>
      </c>
      <c r="F38" s="639">
        <f t="shared" si="3"/>
        <v>382</v>
      </c>
      <c r="G38" s="639">
        <v>368</v>
      </c>
      <c r="H38" s="639">
        <v>4</v>
      </c>
      <c r="I38" s="639">
        <f t="shared" si="0"/>
        <v>372</v>
      </c>
      <c r="J38" s="639">
        <f t="shared" si="4"/>
        <v>748</v>
      </c>
      <c r="K38" s="393">
        <f t="shared" si="1"/>
        <v>6</v>
      </c>
      <c r="L38" s="393">
        <f t="shared" si="2"/>
        <v>754</v>
      </c>
      <c r="M38" s="14"/>
    </row>
    <row r="39" spans="1:13" ht="20.25" customHeight="1" x14ac:dyDescent="0.2">
      <c r="A39" s="251" t="s">
        <v>157</v>
      </c>
      <c r="B39" s="251"/>
      <c r="C39" s="251"/>
      <c r="D39" s="392">
        <f t="shared" ref="D39:L39" si="5">SUM(D12:D38)</f>
        <v>8076</v>
      </c>
      <c r="E39" s="392">
        <f t="shared" si="5"/>
        <v>23</v>
      </c>
      <c r="F39" s="392">
        <f t="shared" si="5"/>
        <v>8099</v>
      </c>
      <c r="G39" s="392">
        <f t="shared" si="5"/>
        <v>7954</v>
      </c>
      <c r="H39" s="392">
        <f t="shared" si="5"/>
        <v>22</v>
      </c>
      <c r="I39" s="392">
        <f t="shared" si="5"/>
        <v>7976</v>
      </c>
      <c r="J39" s="392">
        <f t="shared" si="5"/>
        <v>16030</v>
      </c>
      <c r="K39" s="392">
        <f t="shared" si="5"/>
        <v>45</v>
      </c>
      <c r="L39" s="392">
        <f t="shared" si="5"/>
        <v>16075</v>
      </c>
      <c r="M39" s="14"/>
    </row>
    <row r="40" spans="1:13" ht="20.25" customHeight="1" x14ac:dyDescent="0.2">
      <c r="A40" s="1271" t="s">
        <v>262</v>
      </c>
      <c r="B40" s="1272"/>
      <c r="C40" s="1272"/>
      <c r="D40" s="1273"/>
      <c r="E40" s="1017">
        <f>E39/F39*1000</f>
        <v>2.839856772441042</v>
      </c>
      <c r="F40" s="1018"/>
      <c r="G40" s="1019"/>
      <c r="H40" s="1017">
        <f>H39/I39*1000</f>
        <v>2.7582748244734203</v>
      </c>
      <c r="I40" s="817"/>
      <c r="J40" s="818"/>
      <c r="K40" s="816">
        <f>K39/L39*1000</f>
        <v>2.7993779160186625</v>
      </c>
      <c r="L40" s="819"/>
      <c r="M40" s="14"/>
    </row>
    <row r="41" spans="1:13" s="177" customFormat="1" ht="12.75" x14ac:dyDescent="0.2"/>
    <row r="42" spans="1:13" s="177" customFormat="1" ht="12.75" x14ac:dyDescent="0.2">
      <c r="A42" s="177" t="s">
        <v>179</v>
      </c>
    </row>
  </sheetData>
  <mergeCells count="18">
    <mergeCell ref="A7:A10"/>
    <mergeCell ref="B7:B10"/>
    <mergeCell ref="C7:C10"/>
    <mergeCell ref="D9:D10"/>
    <mergeCell ref="G8:I8"/>
    <mergeCell ref="G9:G10"/>
    <mergeCell ref="H9:H10"/>
    <mergeCell ref="I9:I10"/>
    <mergeCell ref="A40:D40"/>
    <mergeCell ref="A3:L3"/>
    <mergeCell ref="E9:E10"/>
    <mergeCell ref="F9:F10"/>
    <mergeCell ref="D8:F8"/>
    <mergeCell ref="J8:L8"/>
    <mergeCell ref="J9:J10"/>
    <mergeCell ref="K9:K10"/>
    <mergeCell ref="L9:L10"/>
    <mergeCell ref="D7:L7"/>
  </mergeCells>
  <phoneticPr fontId="0" type="noConversion"/>
  <printOptions horizontalCentered="1" verticalCentered="1"/>
  <pageMargins left="0.38" right="0.41" top="0.83" bottom="0.38" header="0" footer="0"/>
  <pageSetup paperSize="130" scale="67" fitToWidth="0" fitToHeight="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0"/>
    <pageSetUpPr fitToPage="1"/>
  </sheetPr>
  <dimension ref="A1:V44"/>
  <sheetViews>
    <sheetView view="pageBreakPreview" topLeftCell="A7" zoomScale="60" zoomScaleNormal="44" workbookViewId="0">
      <selection activeCell="D33" sqref="D33"/>
    </sheetView>
  </sheetViews>
  <sheetFormatPr defaultColWidth="11.42578125" defaultRowHeight="15" x14ac:dyDescent="0.2"/>
  <cols>
    <col min="1" max="1" width="5.7109375" style="4" customWidth="1"/>
    <col min="2" max="2" width="21.7109375" style="4" customWidth="1"/>
    <col min="3" max="3" width="24.28515625" style="4" customWidth="1"/>
    <col min="4" max="4" width="16.7109375" style="4" customWidth="1"/>
    <col min="5" max="19" width="11.7109375" style="4" customWidth="1"/>
    <col min="20" max="20" width="12.7109375" style="4" customWidth="1"/>
    <col min="21" max="16384" width="11.42578125" style="4"/>
  </cols>
  <sheetData>
    <row r="1" spans="1:22" x14ac:dyDescent="0.2">
      <c r="A1" s="4" t="s">
        <v>686</v>
      </c>
    </row>
    <row r="3" spans="1:22" s="203" customFormat="1" ht="16.5" x14ac:dyDescent="0.2">
      <c r="A3" s="207" t="s">
        <v>181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</row>
    <row r="4" spans="1:22" s="203" customFormat="1" ht="16.5" x14ac:dyDescent="0.2">
      <c r="I4" s="210" t="str">
        <f>'1'!E5</f>
        <v>KABUPATEN</v>
      </c>
      <c r="J4" s="206" t="str">
        <f>'1'!F5</f>
        <v>MOJOKERTO</v>
      </c>
      <c r="K4" s="207"/>
      <c r="L4" s="207"/>
      <c r="M4" s="207"/>
      <c r="N4" s="207"/>
      <c r="O4" s="207"/>
      <c r="P4" s="207"/>
      <c r="Q4" s="207"/>
      <c r="R4" s="207"/>
      <c r="S4" s="207"/>
      <c r="T4" s="207"/>
    </row>
    <row r="5" spans="1:22" s="203" customFormat="1" ht="16.5" x14ac:dyDescent="0.2">
      <c r="I5" s="210" t="str">
        <f>'1'!E6</f>
        <v xml:space="preserve">TAHUN </v>
      </c>
      <c r="J5" s="206">
        <f>'1'!F6</f>
        <v>2021</v>
      </c>
      <c r="K5" s="207"/>
      <c r="L5" s="207"/>
      <c r="M5" s="207"/>
      <c r="N5" s="207"/>
      <c r="O5" s="207"/>
      <c r="P5" s="207"/>
      <c r="Q5" s="207"/>
      <c r="R5" s="207"/>
      <c r="S5" s="207"/>
      <c r="T5" s="207"/>
    </row>
    <row r="6" spans="1:22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2" ht="20.25" customHeight="1" thickBot="1" x14ac:dyDescent="0.25">
      <c r="A7" s="1277" t="s">
        <v>153</v>
      </c>
      <c r="B7" s="1278" t="s">
        <v>154</v>
      </c>
      <c r="C7" s="1277" t="s">
        <v>156</v>
      </c>
      <c r="D7" s="1279" t="s">
        <v>39</v>
      </c>
      <c r="E7" s="1167" t="s">
        <v>264</v>
      </c>
      <c r="F7" s="1168"/>
      <c r="G7" s="1168"/>
      <c r="H7" s="1168"/>
      <c r="I7" s="1168"/>
      <c r="J7" s="1168"/>
      <c r="K7" s="1168"/>
      <c r="L7" s="1168"/>
      <c r="M7" s="1168"/>
      <c r="N7" s="1168"/>
      <c r="O7" s="1168"/>
      <c r="P7" s="1168"/>
      <c r="Q7" s="1168"/>
      <c r="R7" s="1168"/>
      <c r="S7" s="1168"/>
      <c r="T7" s="1169"/>
    </row>
    <row r="8" spans="1:22" ht="19.5" customHeight="1" x14ac:dyDescent="0.2">
      <c r="A8" s="1171"/>
      <c r="B8" s="1219"/>
      <c r="C8" s="1171"/>
      <c r="D8" s="1165"/>
      <c r="E8" s="1252" t="s">
        <v>265</v>
      </c>
      <c r="F8" s="1253"/>
      <c r="G8" s="1253"/>
      <c r="H8" s="1254"/>
      <c r="I8" s="1252" t="s">
        <v>266</v>
      </c>
      <c r="J8" s="1253"/>
      <c r="K8" s="1253"/>
      <c r="L8" s="1254"/>
      <c r="M8" s="1172" t="s">
        <v>267</v>
      </c>
      <c r="N8" s="1172"/>
      <c r="O8" s="1172"/>
      <c r="P8" s="1169"/>
      <c r="Q8" s="1246" t="s">
        <v>268</v>
      </c>
      <c r="R8" s="1246"/>
      <c r="S8" s="1246"/>
      <c r="T8" s="1246"/>
    </row>
    <row r="9" spans="1:22" ht="30" x14ac:dyDescent="0.2">
      <c r="A9" s="1172"/>
      <c r="B9" s="1220"/>
      <c r="C9" s="1172"/>
      <c r="D9" s="1166"/>
      <c r="E9" s="19" t="s">
        <v>342</v>
      </c>
      <c r="F9" s="95" t="s">
        <v>343</v>
      </c>
      <c r="G9" s="95" t="s">
        <v>344</v>
      </c>
      <c r="H9" s="95" t="s">
        <v>161</v>
      </c>
      <c r="I9" s="19" t="s">
        <v>342</v>
      </c>
      <c r="J9" s="95" t="s">
        <v>343</v>
      </c>
      <c r="K9" s="95" t="s">
        <v>344</v>
      </c>
      <c r="L9" s="95" t="s">
        <v>161</v>
      </c>
      <c r="M9" s="19" t="s">
        <v>342</v>
      </c>
      <c r="N9" s="95" t="s">
        <v>343</v>
      </c>
      <c r="O9" s="95" t="s">
        <v>344</v>
      </c>
      <c r="P9" s="115" t="s">
        <v>161</v>
      </c>
      <c r="Q9" s="19" t="s">
        <v>342</v>
      </c>
      <c r="R9" s="95" t="s">
        <v>343</v>
      </c>
      <c r="S9" s="95" t="s">
        <v>344</v>
      </c>
      <c r="T9" s="116" t="s">
        <v>161</v>
      </c>
    </row>
    <row r="10" spans="1:22" x14ac:dyDescent="0.2">
      <c r="A10" s="129">
        <v>1</v>
      </c>
      <c r="B10" s="129">
        <v>2</v>
      </c>
      <c r="C10" s="129">
        <v>3</v>
      </c>
      <c r="D10" s="129">
        <v>4</v>
      </c>
      <c r="E10" s="129">
        <v>5</v>
      </c>
      <c r="F10" s="129">
        <v>6</v>
      </c>
      <c r="G10" s="129">
        <v>7</v>
      </c>
      <c r="H10" s="129">
        <v>8</v>
      </c>
      <c r="I10" s="129">
        <v>9</v>
      </c>
      <c r="J10" s="129">
        <v>10</v>
      </c>
      <c r="K10" s="129">
        <v>11</v>
      </c>
      <c r="L10" s="129">
        <v>12</v>
      </c>
      <c r="M10" s="129">
        <v>13</v>
      </c>
      <c r="N10" s="129">
        <v>14</v>
      </c>
      <c r="O10" s="129">
        <v>15</v>
      </c>
      <c r="P10" s="129">
        <v>16</v>
      </c>
      <c r="Q10" s="129">
        <v>17</v>
      </c>
      <c r="R10" s="129">
        <v>18</v>
      </c>
      <c r="S10" s="129">
        <v>19</v>
      </c>
      <c r="T10" s="129">
        <v>20</v>
      </c>
      <c r="U10" s="1"/>
      <c r="V10" s="1"/>
    </row>
    <row r="11" spans="1:22" ht="20.25" customHeight="1" x14ac:dyDescent="0.2">
      <c r="A11" s="12">
        <f>'9'!A9</f>
        <v>1</v>
      </c>
      <c r="B11" s="28" t="str">
        <f>'9'!B9</f>
        <v>Sooko</v>
      </c>
      <c r="C11" s="28" t="str">
        <f>'9'!C9</f>
        <v>Sooko</v>
      </c>
      <c r="D11" s="1021">
        <f>'20'!J12</f>
        <v>1037</v>
      </c>
      <c r="E11" s="1022">
        <v>0</v>
      </c>
      <c r="F11" s="1022">
        <v>2</v>
      </c>
      <c r="G11" s="1022">
        <v>0</v>
      </c>
      <c r="H11" s="1022">
        <f t="shared" ref="H11:H19" si="0">SUM(E11:G11)</f>
        <v>2</v>
      </c>
      <c r="I11" s="1022">
        <v>0</v>
      </c>
      <c r="J11" s="1022">
        <v>0</v>
      </c>
      <c r="K11" s="1022">
        <v>0</v>
      </c>
      <c r="L11" s="1022">
        <f t="shared" ref="L11:L19" si="1">SUM(I11:K11)</f>
        <v>0</v>
      </c>
      <c r="M11" s="1022">
        <v>1</v>
      </c>
      <c r="N11" s="1022">
        <v>0</v>
      </c>
      <c r="O11" s="639">
        <v>1</v>
      </c>
      <c r="P11" s="1021">
        <f t="shared" ref="P11:P19" si="2">SUM(M11:O11)</f>
        <v>2</v>
      </c>
      <c r="Q11" s="1022">
        <f t="shared" ref="Q11:Q19" si="3">SUM(E11,I11,M11)</f>
        <v>1</v>
      </c>
      <c r="R11" s="1022">
        <f t="shared" ref="R11:R19" si="4">SUM(F11,J11,N11)</f>
        <v>2</v>
      </c>
      <c r="S11" s="1022">
        <f t="shared" ref="S11:S19" si="5">SUM(G11,K11,O11)</f>
        <v>1</v>
      </c>
      <c r="T11" s="639">
        <f t="shared" ref="T11:T37" si="6">SUM(Q11:S11)</f>
        <v>4</v>
      </c>
    </row>
    <row r="12" spans="1:22" ht="20.25" customHeight="1" x14ac:dyDescent="0.2">
      <c r="A12" s="12">
        <f>'9'!A10</f>
        <v>2</v>
      </c>
      <c r="B12" s="28" t="str">
        <f>'9'!B10</f>
        <v>Trowulan</v>
      </c>
      <c r="C12" s="28" t="str">
        <f>'9'!C10</f>
        <v>Trowulan</v>
      </c>
      <c r="D12" s="1021">
        <f>'20'!J13</f>
        <v>580</v>
      </c>
      <c r="E12" s="1022">
        <v>0</v>
      </c>
      <c r="F12" s="1022">
        <v>0</v>
      </c>
      <c r="G12" s="1022">
        <v>0</v>
      </c>
      <c r="H12" s="1022">
        <f t="shared" si="0"/>
        <v>0</v>
      </c>
      <c r="I12" s="1022">
        <v>0</v>
      </c>
      <c r="J12" s="1022">
        <v>0</v>
      </c>
      <c r="K12" s="1022">
        <v>0</v>
      </c>
      <c r="L12" s="1022">
        <f>SUM(I12:K12)</f>
        <v>0</v>
      </c>
      <c r="M12" s="1022">
        <v>0</v>
      </c>
      <c r="N12" s="1022">
        <v>0</v>
      </c>
      <c r="O12" s="639">
        <v>0</v>
      </c>
      <c r="P12" s="1021">
        <f t="shared" si="2"/>
        <v>0</v>
      </c>
      <c r="Q12" s="1022">
        <f t="shared" si="3"/>
        <v>0</v>
      </c>
      <c r="R12" s="1022">
        <f t="shared" si="4"/>
        <v>0</v>
      </c>
      <c r="S12" s="1022">
        <f t="shared" si="5"/>
        <v>0</v>
      </c>
      <c r="T12" s="639">
        <f t="shared" si="6"/>
        <v>0</v>
      </c>
    </row>
    <row r="13" spans="1:22" ht="20.25" customHeight="1" x14ac:dyDescent="0.2">
      <c r="A13" s="12">
        <f>'9'!A11</f>
        <v>3</v>
      </c>
      <c r="B13" s="28"/>
      <c r="C13" s="28" t="str">
        <f>'9'!C11</f>
        <v>Tawangsari</v>
      </c>
      <c r="D13" s="1021">
        <f>'20'!J14</f>
        <v>496</v>
      </c>
      <c r="E13" s="1022">
        <v>0</v>
      </c>
      <c r="F13" s="1022">
        <v>1</v>
      </c>
      <c r="G13" s="1022">
        <v>0</v>
      </c>
      <c r="H13" s="1022">
        <f>SUM(E13:G13)</f>
        <v>1</v>
      </c>
      <c r="I13" s="1022">
        <v>0</v>
      </c>
      <c r="J13" s="1022">
        <v>2</v>
      </c>
      <c r="K13" s="1022">
        <v>0</v>
      </c>
      <c r="L13" s="1022">
        <f t="shared" si="1"/>
        <v>2</v>
      </c>
      <c r="M13" s="1022">
        <v>0</v>
      </c>
      <c r="N13" s="1022">
        <v>0</v>
      </c>
      <c r="O13" s="639">
        <v>0</v>
      </c>
      <c r="P13" s="1021">
        <f t="shared" si="2"/>
        <v>0</v>
      </c>
      <c r="Q13" s="1022">
        <f t="shared" si="3"/>
        <v>0</v>
      </c>
      <c r="R13" s="1022">
        <f t="shared" si="4"/>
        <v>3</v>
      </c>
      <c r="S13" s="1022">
        <f t="shared" si="5"/>
        <v>0</v>
      </c>
      <c r="T13" s="639">
        <f t="shared" si="6"/>
        <v>3</v>
      </c>
    </row>
    <row r="14" spans="1:22" ht="20.25" customHeight="1" x14ac:dyDescent="0.2">
      <c r="A14" s="12">
        <f>'9'!A12</f>
        <v>4</v>
      </c>
      <c r="B14" s="28" t="str">
        <f>'9'!B12</f>
        <v>Puri</v>
      </c>
      <c r="C14" s="28" t="str">
        <f>'9'!C12</f>
        <v>Puri</v>
      </c>
      <c r="D14" s="1021">
        <f>'20'!J15</f>
        <v>1045</v>
      </c>
      <c r="E14" s="1022">
        <v>0</v>
      </c>
      <c r="F14" s="1022">
        <v>3</v>
      </c>
      <c r="G14" s="1022">
        <v>0</v>
      </c>
      <c r="H14" s="1022">
        <f t="shared" si="0"/>
        <v>3</v>
      </c>
      <c r="I14" s="1022">
        <v>0</v>
      </c>
      <c r="J14" s="1022">
        <v>0</v>
      </c>
      <c r="K14" s="1022">
        <v>0</v>
      </c>
      <c r="L14" s="1022">
        <f t="shared" si="1"/>
        <v>0</v>
      </c>
      <c r="M14" s="1022">
        <v>0</v>
      </c>
      <c r="N14" s="1022">
        <v>1</v>
      </c>
      <c r="O14" s="639">
        <v>1</v>
      </c>
      <c r="P14" s="1021">
        <f t="shared" si="2"/>
        <v>2</v>
      </c>
      <c r="Q14" s="1022">
        <f t="shared" si="3"/>
        <v>0</v>
      </c>
      <c r="R14" s="1022">
        <f t="shared" si="4"/>
        <v>4</v>
      </c>
      <c r="S14" s="1022">
        <f t="shared" si="5"/>
        <v>1</v>
      </c>
      <c r="T14" s="639">
        <f t="shared" si="6"/>
        <v>5</v>
      </c>
    </row>
    <row r="15" spans="1:22" ht="20.25" customHeight="1" x14ac:dyDescent="0.2">
      <c r="A15" s="12">
        <f>'9'!A13</f>
        <v>5</v>
      </c>
      <c r="B15" s="28" t="str">
        <f>'9'!B13</f>
        <v>Mojoanyar</v>
      </c>
      <c r="C15" s="28" t="str">
        <f>'9'!C13</f>
        <v>Gayaman</v>
      </c>
      <c r="D15" s="1021">
        <f>'20'!J16</f>
        <v>587</v>
      </c>
      <c r="E15" s="1022">
        <v>0</v>
      </c>
      <c r="F15" s="1022">
        <v>0</v>
      </c>
      <c r="G15" s="1022">
        <v>0</v>
      </c>
      <c r="H15" s="1022">
        <f t="shared" si="0"/>
        <v>0</v>
      </c>
      <c r="I15" s="1022">
        <v>0</v>
      </c>
      <c r="J15" s="1022">
        <v>0</v>
      </c>
      <c r="K15" s="1022">
        <v>0</v>
      </c>
      <c r="L15" s="1022">
        <f t="shared" si="1"/>
        <v>0</v>
      </c>
      <c r="M15" s="1022">
        <v>0</v>
      </c>
      <c r="N15" s="1022">
        <v>0</v>
      </c>
      <c r="O15" s="639">
        <v>0</v>
      </c>
      <c r="P15" s="1021">
        <f t="shared" si="2"/>
        <v>0</v>
      </c>
      <c r="Q15" s="1022">
        <f t="shared" si="3"/>
        <v>0</v>
      </c>
      <c r="R15" s="1022">
        <f t="shared" si="4"/>
        <v>0</v>
      </c>
      <c r="S15" s="1022">
        <f t="shared" si="5"/>
        <v>0</v>
      </c>
      <c r="T15" s="639">
        <f t="shared" si="6"/>
        <v>0</v>
      </c>
    </row>
    <row r="16" spans="1:22" ht="20.25" customHeight="1" x14ac:dyDescent="0.2">
      <c r="A16" s="12">
        <f>'9'!A14</f>
        <v>6</v>
      </c>
      <c r="B16" s="28" t="str">
        <f>'9'!B14</f>
        <v>Bangsal</v>
      </c>
      <c r="C16" s="28" t="str">
        <f>'9'!C14</f>
        <v>Bangsal</v>
      </c>
      <c r="D16" s="1021">
        <f>'20'!J17</f>
        <v>902</v>
      </c>
      <c r="E16" s="1022">
        <v>0</v>
      </c>
      <c r="F16" s="1022">
        <v>1</v>
      </c>
      <c r="G16" s="1022">
        <v>0</v>
      </c>
      <c r="H16" s="1022">
        <f t="shared" si="0"/>
        <v>1</v>
      </c>
      <c r="I16" s="1022">
        <v>0</v>
      </c>
      <c r="J16" s="1022">
        <v>0</v>
      </c>
      <c r="K16" s="1022">
        <v>0</v>
      </c>
      <c r="L16" s="1022">
        <f t="shared" si="1"/>
        <v>0</v>
      </c>
      <c r="M16" s="1022">
        <v>0</v>
      </c>
      <c r="N16" s="1022">
        <v>0</v>
      </c>
      <c r="O16" s="639">
        <v>1</v>
      </c>
      <c r="P16" s="1021">
        <f>SUM(M16:O16)</f>
        <v>1</v>
      </c>
      <c r="Q16" s="1022">
        <f>SUM(E16,I16,M16)</f>
        <v>0</v>
      </c>
      <c r="R16" s="1022">
        <f>SUM(F16,J16,N16)</f>
        <v>1</v>
      </c>
      <c r="S16" s="1022">
        <f>SUM(G16,K16,O16)</f>
        <v>1</v>
      </c>
      <c r="T16" s="639">
        <f>SUM(Q16:S16)</f>
        <v>2</v>
      </c>
    </row>
    <row r="17" spans="1:20" ht="20.25" customHeight="1" x14ac:dyDescent="0.2">
      <c r="A17" s="12">
        <f>'9'!A15</f>
        <v>7</v>
      </c>
      <c r="B17" s="28" t="str">
        <f>'9'!B15</f>
        <v>Gedeg</v>
      </c>
      <c r="C17" s="28" t="str">
        <f>'9'!C15</f>
        <v>Gedeg</v>
      </c>
      <c r="D17" s="1021">
        <f>'20'!J18</f>
        <v>551</v>
      </c>
      <c r="E17" s="1022">
        <v>0</v>
      </c>
      <c r="F17" s="1022">
        <v>2</v>
      </c>
      <c r="G17" s="1022">
        <v>0</v>
      </c>
      <c r="H17" s="1022">
        <f t="shared" si="0"/>
        <v>2</v>
      </c>
      <c r="I17" s="1022">
        <v>0</v>
      </c>
      <c r="J17" s="1022">
        <v>0</v>
      </c>
      <c r="K17" s="1022">
        <v>0</v>
      </c>
      <c r="L17" s="1022">
        <f t="shared" si="1"/>
        <v>0</v>
      </c>
      <c r="M17" s="1022">
        <v>0</v>
      </c>
      <c r="N17" s="1022">
        <v>3</v>
      </c>
      <c r="O17" s="639">
        <v>1</v>
      </c>
      <c r="P17" s="1021">
        <f t="shared" si="2"/>
        <v>4</v>
      </c>
      <c r="Q17" s="1022">
        <f t="shared" si="3"/>
        <v>0</v>
      </c>
      <c r="R17" s="1022">
        <f t="shared" si="4"/>
        <v>5</v>
      </c>
      <c r="S17" s="1022">
        <f t="shared" si="5"/>
        <v>1</v>
      </c>
      <c r="T17" s="639">
        <f t="shared" si="6"/>
        <v>6</v>
      </c>
    </row>
    <row r="18" spans="1:20" ht="20.25" customHeight="1" x14ac:dyDescent="0.2">
      <c r="A18" s="12">
        <f>'9'!A16</f>
        <v>8</v>
      </c>
      <c r="B18" s="28"/>
      <c r="C18" s="28" t="str">
        <f>'9'!C16</f>
        <v>Lespadangan</v>
      </c>
      <c r="D18" s="1021">
        <f>'20'!J19</f>
        <v>321</v>
      </c>
      <c r="E18" s="1022">
        <v>0</v>
      </c>
      <c r="F18" s="1022">
        <v>0</v>
      </c>
      <c r="G18" s="1022">
        <v>0</v>
      </c>
      <c r="H18" s="1022">
        <f t="shared" si="0"/>
        <v>0</v>
      </c>
      <c r="I18" s="1022">
        <v>0</v>
      </c>
      <c r="J18" s="1022">
        <v>0</v>
      </c>
      <c r="K18" s="1022">
        <v>0</v>
      </c>
      <c r="L18" s="1022">
        <f>SUM(I18:K18)</f>
        <v>0</v>
      </c>
      <c r="M18" s="1022">
        <v>0</v>
      </c>
      <c r="N18" s="1022">
        <v>0</v>
      </c>
      <c r="O18" s="639">
        <v>0</v>
      </c>
      <c r="P18" s="1021">
        <f t="shared" si="2"/>
        <v>0</v>
      </c>
      <c r="Q18" s="1022">
        <f t="shared" si="3"/>
        <v>0</v>
      </c>
      <c r="R18" s="1022">
        <f t="shared" si="4"/>
        <v>0</v>
      </c>
      <c r="S18" s="1022">
        <f t="shared" si="5"/>
        <v>0</v>
      </c>
      <c r="T18" s="639">
        <f t="shared" si="6"/>
        <v>0</v>
      </c>
    </row>
    <row r="19" spans="1:20" ht="20.25" customHeight="1" x14ac:dyDescent="0.2">
      <c r="A19" s="12">
        <f>'9'!A17</f>
        <v>9</v>
      </c>
      <c r="B19" s="28" t="str">
        <f>'9'!B17</f>
        <v>Kemlagi</v>
      </c>
      <c r="C19" s="28" t="str">
        <f>'9'!C17</f>
        <v>Kemlagi</v>
      </c>
      <c r="D19" s="1021">
        <f>'20'!J20</f>
        <v>560</v>
      </c>
      <c r="E19" s="1022">
        <v>0</v>
      </c>
      <c r="F19" s="1022">
        <v>2</v>
      </c>
      <c r="G19" s="1022">
        <v>0</v>
      </c>
      <c r="H19" s="1022">
        <f t="shared" si="0"/>
        <v>2</v>
      </c>
      <c r="I19" s="1022">
        <v>0</v>
      </c>
      <c r="J19" s="1022">
        <v>0</v>
      </c>
      <c r="K19" s="1022">
        <v>0</v>
      </c>
      <c r="L19" s="1022">
        <f t="shared" si="1"/>
        <v>0</v>
      </c>
      <c r="M19" s="1022">
        <v>0</v>
      </c>
      <c r="N19" s="1022">
        <v>0</v>
      </c>
      <c r="O19" s="639">
        <v>1</v>
      </c>
      <c r="P19" s="1021">
        <f t="shared" si="2"/>
        <v>1</v>
      </c>
      <c r="Q19" s="1022">
        <f t="shared" si="3"/>
        <v>0</v>
      </c>
      <c r="R19" s="1022">
        <f t="shared" si="4"/>
        <v>2</v>
      </c>
      <c r="S19" s="1022">
        <f t="shared" si="5"/>
        <v>1</v>
      </c>
      <c r="T19" s="639">
        <f t="shared" si="6"/>
        <v>3</v>
      </c>
    </row>
    <row r="20" spans="1:20" ht="20.25" customHeight="1" x14ac:dyDescent="0.2">
      <c r="A20" s="12">
        <f>'9'!A18</f>
        <v>10</v>
      </c>
      <c r="B20" s="28"/>
      <c r="C20" s="28" t="str">
        <f>'9'!C18</f>
        <v>Kedungsari</v>
      </c>
      <c r="D20" s="1021">
        <f>'20'!J21</f>
        <v>337</v>
      </c>
      <c r="E20" s="1022">
        <v>0</v>
      </c>
      <c r="F20" s="1022">
        <v>2</v>
      </c>
      <c r="G20" s="1022">
        <v>0</v>
      </c>
      <c r="H20" s="1022">
        <f t="shared" ref="H20:H37" si="7">SUM(E20:G20)</f>
        <v>2</v>
      </c>
      <c r="I20" s="1022">
        <v>0</v>
      </c>
      <c r="J20" s="1022">
        <v>0</v>
      </c>
      <c r="K20" s="1022">
        <v>0</v>
      </c>
      <c r="L20" s="1022">
        <f t="shared" ref="L20:L37" si="8">SUM(I20:K20)</f>
        <v>0</v>
      </c>
      <c r="M20" s="1022">
        <v>0</v>
      </c>
      <c r="N20" s="1022">
        <v>0</v>
      </c>
      <c r="O20" s="639">
        <v>0</v>
      </c>
      <c r="P20" s="1021">
        <f t="shared" ref="P20:P37" si="9">SUM(M20:O20)</f>
        <v>0</v>
      </c>
      <c r="Q20" s="1022">
        <f t="shared" ref="Q20:Q37" si="10">SUM(E20,I20,M20)</f>
        <v>0</v>
      </c>
      <c r="R20" s="1022">
        <f t="shared" ref="R20:R37" si="11">SUM(F20,J20,N20)</f>
        <v>2</v>
      </c>
      <c r="S20" s="1022">
        <f t="shared" ref="S20:S37" si="12">SUM(G20,K20,O20)</f>
        <v>0</v>
      </c>
      <c r="T20" s="639">
        <f t="shared" si="6"/>
        <v>2</v>
      </c>
    </row>
    <row r="21" spans="1:20" ht="20.25" customHeight="1" x14ac:dyDescent="0.2">
      <c r="A21" s="12">
        <f>'9'!A19</f>
        <v>11</v>
      </c>
      <c r="B21" s="28" t="str">
        <f>'9'!B19</f>
        <v>Dawarblandong</v>
      </c>
      <c r="C21" s="28" t="str">
        <f>'9'!C19</f>
        <v>Dawarblandong</v>
      </c>
      <c r="D21" s="1021">
        <f>'20'!J22</f>
        <v>767</v>
      </c>
      <c r="E21" s="1022">
        <v>1</v>
      </c>
      <c r="F21" s="1022">
        <v>1</v>
      </c>
      <c r="G21" s="1022">
        <v>0</v>
      </c>
      <c r="H21" s="1022">
        <f t="shared" si="7"/>
        <v>2</v>
      </c>
      <c r="I21" s="1022">
        <v>0</v>
      </c>
      <c r="J21" s="1022">
        <v>0</v>
      </c>
      <c r="K21" s="1022">
        <v>0</v>
      </c>
      <c r="L21" s="1022">
        <f t="shared" si="8"/>
        <v>0</v>
      </c>
      <c r="M21" s="1022">
        <v>0</v>
      </c>
      <c r="N21" s="1022">
        <v>1</v>
      </c>
      <c r="O21" s="639">
        <v>0</v>
      </c>
      <c r="P21" s="1021">
        <f t="shared" si="9"/>
        <v>1</v>
      </c>
      <c r="Q21" s="1022">
        <f t="shared" si="10"/>
        <v>1</v>
      </c>
      <c r="R21" s="1022">
        <f t="shared" si="11"/>
        <v>2</v>
      </c>
      <c r="S21" s="1022">
        <f t="shared" si="12"/>
        <v>0</v>
      </c>
      <c r="T21" s="639">
        <f t="shared" si="6"/>
        <v>3</v>
      </c>
    </row>
    <row r="22" spans="1:20" ht="20.25" customHeight="1" x14ac:dyDescent="0.2">
      <c r="A22" s="12">
        <f>'9'!A20</f>
        <v>12</v>
      </c>
      <c r="B22" s="28" t="str">
        <f>'9'!B20</f>
        <v>Jetis</v>
      </c>
      <c r="C22" s="28" t="str">
        <f>'9'!C20</f>
        <v>Kupang</v>
      </c>
      <c r="D22" s="1021">
        <f>'20'!J23</f>
        <v>713</v>
      </c>
      <c r="E22" s="1022">
        <v>0</v>
      </c>
      <c r="F22" s="1022">
        <v>2</v>
      </c>
      <c r="G22" s="1022">
        <v>0</v>
      </c>
      <c r="H22" s="1022">
        <f t="shared" si="7"/>
        <v>2</v>
      </c>
      <c r="I22" s="1022">
        <v>0</v>
      </c>
      <c r="J22" s="1022">
        <v>0</v>
      </c>
      <c r="K22" s="1022">
        <v>0</v>
      </c>
      <c r="L22" s="1022">
        <f t="shared" si="8"/>
        <v>0</v>
      </c>
      <c r="M22" s="1022">
        <v>0</v>
      </c>
      <c r="N22" s="1022">
        <v>1</v>
      </c>
      <c r="O22" s="639">
        <v>0</v>
      </c>
      <c r="P22" s="1021">
        <f t="shared" si="9"/>
        <v>1</v>
      </c>
      <c r="Q22" s="1022">
        <f t="shared" si="10"/>
        <v>0</v>
      </c>
      <c r="R22" s="1022">
        <f t="shared" si="11"/>
        <v>3</v>
      </c>
      <c r="S22" s="1022">
        <f t="shared" si="12"/>
        <v>0</v>
      </c>
      <c r="T22" s="639">
        <f t="shared" si="6"/>
        <v>3</v>
      </c>
    </row>
    <row r="23" spans="1:20" ht="20.25" customHeight="1" x14ac:dyDescent="0.2">
      <c r="A23" s="12">
        <f>'9'!A21</f>
        <v>13</v>
      </c>
      <c r="B23" s="28"/>
      <c r="C23" s="28" t="str">
        <f>'9'!C21</f>
        <v>Jetis</v>
      </c>
      <c r="D23" s="1021">
        <f>'20'!J24</f>
        <v>430</v>
      </c>
      <c r="E23" s="1022">
        <v>0</v>
      </c>
      <c r="F23" s="1022">
        <v>6</v>
      </c>
      <c r="G23" s="1022">
        <v>1</v>
      </c>
      <c r="H23" s="1022">
        <f t="shared" si="7"/>
        <v>7</v>
      </c>
      <c r="I23" s="1022">
        <v>0</v>
      </c>
      <c r="J23" s="1022">
        <v>0</v>
      </c>
      <c r="K23" s="1022">
        <v>0</v>
      </c>
      <c r="L23" s="1022">
        <f t="shared" si="8"/>
        <v>0</v>
      </c>
      <c r="M23" s="1022">
        <v>0</v>
      </c>
      <c r="N23" s="1022">
        <v>1</v>
      </c>
      <c r="O23" s="639">
        <v>0</v>
      </c>
      <c r="P23" s="1021">
        <f t="shared" si="9"/>
        <v>1</v>
      </c>
      <c r="Q23" s="1022">
        <f t="shared" si="10"/>
        <v>0</v>
      </c>
      <c r="R23" s="1022">
        <f t="shared" si="11"/>
        <v>7</v>
      </c>
      <c r="S23" s="1022">
        <f t="shared" si="12"/>
        <v>1</v>
      </c>
      <c r="T23" s="639">
        <f t="shared" si="6"/>
        <v>8</v>
      </c>
    </row>
    <row r="24" spans="1:20" ht="20.25" customHeight="1" x14ac:dyDescent="0.2">
      <c r="A24" s="12">
        <f>'9'!A22</f>
        <v>14</v>
      </c>
      <c r="B24" s="28" t="str">
        <f>'9'!B22</f>
        <v>Mojosari</v>
      </c>
      <c r="C24" s="28" t="str">
        <f>'9'!C22</f>
        <v>Mojosari</v>
      </c>
      <c r="D24" s="1021">
        <f>'20'!J25</f>
        <v>625</v>
      </c>
      <c r="E24" s="1022">
        <v>0</v>
      </c>
      <c r="F24" s="1022">
        <v>0</v>
      </c>
      <c r="G24" s="1022">
        <v>0</v>
      </c>
      <c r="H24" s="1022">
        <f t="shared" si="7"/>
        <v>0</v>
      </c>
      <c r="I24" s="1022">
        <v>0</v>
      </c>
      <c r="J24" s="1022">
        <v>0</v>
      </c>
      <c r="K24" s="1022">
        <v>0</v>
      </c>
      <c r="L24" s="1022">
        <f t="shared" si="8"/>
        <v>0</v>
      </c>
      <c r="M24" s="1022">
        <v>0</v>
      </c>
      <c r="N24" s="1022">
        <v>0</v>
      </c>
      <c r="O24" s="639">
        <v>0</v>
      </c>
      <c r="P24" s="1021">
        <f t="shared" si="9"/>
        <v>0</v>
      </c>
      <c r="Q24" s="1022">
        <f t="shared" si="10"/>
        <v>0</v>
      </c>
      <c r="R24" s="1022">
        <f t="shared" si="11"/>
        <v>0</v>
      </c>
      <c r="S24" s="1022">
        <f t="shared" si="12"/>
        <v>0</v>
      </c>
      <c r="T24" s="639">
        <f t="shared" si="6"/>
        <v>0</v>
      </c>
    </row>
    <row r="25" spans="1:20" ht="20.25" customHeight="1" x14ac:dyDescent="0.2">
      <c r="A25" s="12">
        <f>'9'!A23</f>
        <v>15</v>
      </c>
      <c r="B25" s="28"/>
      <c r="C25" s="28" t="str">
        <f>'9'!C23</f>
        <v>Modopuro</v>
      </c>
      <c r="D25" s="1021">
        <f>'20'!J26</f>
        <v>574</v>
      </c>
      <c r="E25" s="1022">
        <v>0</v>
      </c>
      <c r="F25" s="1022">
        <v>0</v>
      </c>
      <c r="G25" s="1022">
        <v>0</v>
      </c>
      <c r="H25" s="1022">
        <f t="shared" si="7"/>
        <v>0</v>
      </c>
      <c r="I25" s="1022">
        <v>0</v>
      </c>
      <c r="J25" s="1022">
        <v>0</v>
      </c>
      <c r="K25" s="1022">
        <v>0</v>
      </c>
      <c r="L25" s="1022">
        <f t="shared" si="8"/>
        <v>0</v>
      </c>
      <c r="M25" s="1022">
        <v>0</v>
      </c>
      <c r="N25" s="1022">
        <v>0</v>
      </c>
      <c r="O25" s="639">
        <v>0</v>
      </c>
      <c r="P25" s="1021">
        <f t="shared" si="9"/>
        <v>0</v>
      </c>
      <c r="Q25" s="1022">
        <f t="shared" si="10"/>
        <v>0</v>
      </c>
      <c r="R25" s="1022">
        <f t="shared" si="11"/>
        <v>0</v>
      </c>
      <c r="S25" s="1022">
        <f t="shared" si="12"/>
        <v>0</v>
      </c>
      <c r="T25" s="639">
        <f t="shared" si="6"/>
        <v>0</v>
      </c>
    </row>
    <row r="26" spans="1:20" ht="20.25" customHeight="1" x14ac:dyDescent="0.2">
      <c r="A26" s="12">
        <f>'9'!A24</f>
        <v>16</v>
      </c>
      <c r="B26" s="28" t="str">
        <f>'9'!B24</f>
        <v>Pungging</v>
      </c>
      <c r="C26" s="28" t="str">
        <f>'9'!C24</f>
        <v>Pungging</v>
      </c>
      <c r="D26" s="1021">
        <f>'20'!J27</f>
        <v>779</v>
      </c>
      <c r="E26" s="1022">
        <v>0</v>
      </c>
      <c r="F26" s="1022">
        <v>3</v>
      </c>
      <c r="G26" s="1022">
        <v>0</v>
      </c>
      <c r="H26" s="1022">
        <f t="shared" si="7"/>
        <v>3</v>
      </c>
      <c r="I26" s="1022">
        <v>0</v>
      </c>
      <c r="J26" s="1022">
        <v>0</v>
      </c>
      <c r="K26" s="1022">
        <v>0</v>
      </c>
      <c r="L26" s="1022">
        <f t="shared" si="8"/>
        <v>0</v>
      </c>
      <c r="M26" s="1022">
        <v>0</v>
      </c>
      <c r="N26" s="1022">
        <v>0</v>
      </c>
      <c r="O26" s="639">
        <v>1</v>
      </c>
      <c r="P26" s="1021">
        <f t="shared" si="9"/>
        <v>1</v>
      </c>
      <c r="Q26" s="1022">
        <f t="shared" si="10"/>
        <v>0</v>
      </c>
      <c r="R26" s="1022">
        <f t="shared" si="11"/>
        <v>3</v>
      </c>
      <c r="S26" s="1022">
        <f t="shared" si="12"/>
        <v>1</v>
      </c>
      <c r="T26" s="639">
        <f t="shared" si="6"/>
        <v>4</v>
      </c>
    </row>
    <row r="27" spans="1:20" ht="20.25" customHeight="1" x14ac:dyDescent="0.2">
      <c r="A27" s="12">
        <f>'9'!A25</f>
        <v>17</v>
      </c>
      <c r="B27" s="28"/>
      <c r="C27" s="28" t="str">
        <f>'9'!C25</f>
        <v>Watukenongo</v>
      </c>
      <c r="D27" s="1021">
        <f>'20'!J28</f>
        <v>336</v>
      </c>
      <c r="E27" s="1022">
        <v>0</v>
      </c>
      <c r="F27" s="1022">
        <v>2</v>
      </c>
      <c r="G27" s="1022">
        <v>0</v>
      </c>
      <c r="H27" s="1022">
        <f t="shared" si="7"/>
        <v>2</v>
      </c>
      <c r="I27" s="1022">
        <v>0</v>
      </c>
      <c r="J27" s="1022">
        <v>0</v>
      </c>
      <c r="K27" s="1022">
        <v>0</v>
      </c>
      <c r="L27" s="1022">
        <f t="shared" si="8"/>
        <v>0</v>
      </c>
      <c r="M27" s="1022">
        <v>0</v>
      </c>
      <c r="N27" s="1022">
        <v>0</v>
      </c>
      <c r="O27" s="639">
        <v>0</v>
      </c>
      <c r="P27" s="1021">
        <f t="shared" si="9"/>
        <v>0</v>
      </c>
      <c r="Q27" s="1022">
        <f t="shared" si="10"/>
        <v>0</v>
      </c>
      <c r="R27" s="1022">
        <f t="shared" si="11"/>
        <v>2</v>
      </c>
      <c r="S27" s="1022">
        <f t="shared" si="12"/>
        <v>0</v>
      </c>
      <c r="T27" s="639">
        <f t="shared" si="6"/>
        <v>2</v>
      </c>
    </row>
    <row r="28" spans="1:20" ht="20.25" customHeight="1" x14ac:dyDescent="0.2">
      <c r="A28" s="12">
        <f>'9'!A26</f>
        <v>18</v>
      </c>
      <c r="B28" s="28" t="str">
        <f>'9'!B26</f>
        <v>Ngoro</v>
      </c>
      <c r="C28" s="28" t="str">
        <f>'9'!C26</f>
        <v>Ngoro</v>
      </c>
      <c r="D28" s="1021">
        <f>'20'!J29</f>
        <v>752</v>
      </c>
      <c r="E28" s="1022">
        <v>0</v>
      </c>
      <c r="F28" s="1022">
        <v>3</v>
      </c>
      <c r="G28" s="1022">
        <v>0</v>
      </c>
      <c r="H28" s="1022">
        <f t="shared" si="7"/>
        <v>3</v>
      </c>
      <c r="I28" s="1022">
        <v>0</v>
      </c>
      <c r="J28" s="1022">
        <v>0</v>
      </c>
      <c r="K28" s="1022">
        <v>0</v>
      </c>
      <c r="L28" s="1022">
        <f t="shared" si="8"/>
        <v>0</v>
      </c>
      <c r="M28" s="1022">
        <v>0</v>
      </c>
      <c r="N28" s="1022">
        <v>2</v>
      </c>
      <c r="O28" s="639">
        <v>0</v>
      </c>
      <c r="P28" s="1021">
        <f t="shared" si="9"/>
        <v>2</v>
      </c>
      <c r="Q28" s="1022">
        <f t="shared" si="10"/>
        <v>0</v>
      </c>
      <c r="R28" s="1022">
        <f t="shared" si="11"/>
        <v>5</v>
      </c>
      <c r="S28" s="1022">
        <f t="shared" si="12"/>
        <v>0</v>
      </c>
      <c r="T28" s="639">
        <f t="shared" si="6"/>
        <v>5</v>
      </c>
    </row>
    <row r="29" spans="1:20" ht="20.25" customHeight="1" x14ac:dyDescent="0.2">
      <c r="A29" s="12">
        <f>'9'!A27</f>
        <v>19</v>
      </c>
      <c r="B29" s="28"/>
      <c r="C29" s="28" t="str">
        <f>'9'!C27</f>
        <v>Manduro</v>
      </c>
      <c r="D29" s="1021">
        <f>'20'!J30</f>
        <v>432</v>
      </c>
      <c r="E29" s="1022">
        <v>0</v>
      </c>
      <c r="F29" s="1022">
        <v>2</v>
      </c>
      <c r="G29" s="1022">
        <v>1</v>
      </c>
      <c r="H29" s="1022">
        <f t="shared" si="7"/>
        <v>3</v>
      </c>
      <c r="I29" s="1022">
        <v>0</v>
      </c>
      <c r="J29" s="1022">
        <v>0</v>
      </c>
      <c r="K29" s="1022">
        <v>0</v>
      </c>
      <c r="L29" s="1022">
        <f t="shared" si="8"/>
        <v>0</v>
      </c>
      <c r="M29" s="1022">
        <v>0</v>
      </c>
      <c r="N29" s="1022">
        <v>0</v>
      </c>
      <c r="O29" s="639">
        <v>0</v>
      </c>
      <c r="P29" s="1021">
        <f t="shared" si="9"/>
        <v>0</v>
      </c>
      <c r="Q29" s="1022">
        <f t="shared" si="10"/>
        <v>0</v>
      </c>
      <c r="R29" s="1022">
        <f t="shared" si="11"/>
        <v>2</v>
      </c>
      <c r="S29" s="1022">
        <f t="shared" si="12"/>
        <v>1</v>
      </c>
      <c r="T29" s="639">
        <f t="shared" si="6"/>
        <v>3</v>
      </c>
    </row>
    <row r="30" spans="1:20" ht="20.25" customHeight="1" x14ac:dyDescent="0.2">
      <c r="A30" s="12">
        <f>'9'!A28</f>
        <v>20</v>
      </c>
      <c r="B30" s="28" t="str">
        <f>'9'!B28</f>
        <v>Dlanggu</v>
      </c>
      <c r="C30" s="28" t="str">
        <f>'9'!C28</f>
        <v>Dlanggu</v>
      </c>
      <c r="D30" s="1021">
        <f>'20'!J31</f>
        <v>799</v>
      </c>
      <c r="E30" s="1022">
        <v>0</v>
      </c>
      <c r="F30" s="1022">
        <v>1</v>
      </c>
      <c r="G30" s="1022">
        <v>0</v>
      </c>
      <c r="H30" s="1022">
        <f t="shared" si="7"/>
        <v>1</v>
      </c>
      <c r="I30" s="1022">
        <v>0</v>
      </c>
      <c r="J30" s="1022">
        <v>0</v>
      </c>
      <c r="K30" s="1022">
        <v>0</v>
      </c>
      <c r="L30" s="1022">
        <f t="shared" si="8"/>
        <v>0</v>
      </c>
      <c r="M30" s="1022">
        <v>0</v>
      </c>
      <c r="N30" s="1022">
        <v>0</v>
      </c>
      <c r="O30" s="639">
        <v>1</v>
      </c>
      <c r="P30" s="1021">
        <f t="shared" si="9"/>
        <v>1</v>
      </c>
      <c r="Q30" s="1022">
        <f t="shared" si="10"/>
        <v>0</v>
      </c>
      <c r="R30" s="1022">
        <f t="shared" si="11"/>
        <v>1</v>
      </c>
      <c r="S30" s="1022">
        <f t="shared" si="12"/>
        <v>1</v>
      </c>
      <c r="T30" s="639">
        <f t="shared" si="6"/>
        <v>2</v>
      </c>
    </row>
    <row r="31" spans="1:20" ht="20.25" customHeight="1" x14ac:dyDescent="0.2">
      <c r="A31" s="12">
        <f>'9'!A29</f>
        <v>21</v>
      </c>
      <c r="B31" s="28" t="s">
        <v>1133</v>
      </c>
      <c r="C31" s="28" t="s">
        <v>1133</v>
      </c>
      <c r="D31" s="1021">
        <f>'20'!J32</f>
        <v>410</v>
      </c>
      <c r="E31" s="1022">
        <v>0</v>
      </c>
      <c r="F31" s="1022">
        <v>1</v>
      </c>
      <c r="G31" s="1022">
        <v>0</v>
      </c>
      <c r="H31" s="1022">
        <f t="shared" si="7"/>
        <v>1</v>
      </c>
      <c r="I31" s="1022">
        <v>0</v>
      </c>
      <c r="J31" s="1022">
        <v>0</v>
      </c>
      <c r="K31" s="1022">
        <v>0</v>
      </c>
      <c r="L31" s="1022">
        <f t="shared" si="8"/>
        <v>0</v>
      </c>
      <c r="M31" s="1022">
        <v>0</v>
      </c>
      <c r="N31" s="1022">
        <v>0</v>
      </c>
      <c r="O31" s="639">
        <v>0</v>
      </c>
      <c r="P31" s="1021">
        <f t="shared" si="9"/>
        <v>0</v>
      </c>
      <c r="Q31" s="1022">
        <f t="shared" si="10"/>
        <v>0</v>
      </c>
      <c r="R31" s="1022">
        <f t="shared" si="11"/>
        <v>1</v>
      </c>
      <c r="S31" s="1022">
        <f t="shared" si="12"/>
        <v>0</v>
      </c>
      <c r="T31" s="639">
        <f t="shared" si="6"/>
        <v>1</v>
      </c>
    </row>
    <row r="32" spans="1:20" ht="20.25" customHeight="1" x14ac:dyDescent="0.2">
      <c r="A32" s="12">
        <f>'9'!A30</f>
        <v>22</v>
      </c>
      <c r="B32" s="28"/>
      <c r="C32" s="28" t="s">
        <v>1158</v>
      </c>
      <c r="D32" s="1021">
        <f>'20'!J33</f>
        <v>500</v>
      </c>
      <c r="E32" s="1022">
        <v>0</v>
      </c>
      <c r="F32" s="1022">
        <v>1</v>
      </c>
      <c r="G32" s="1022">
        <v>0</v>
      </c>
      <c r="H32" s="1022">
        <f t="shared" si="7"/>
        <v>1</v>
      </c>
      <c r="I32" s="1022">
        <v>0</v>
      </c>
      <c r="J32" s="1022">
        <v>0</v>
      </c>
      <c r="K32" s="1022">
        <v>0</v>
      </c>
      <c r="L32" s="1022">
        <f t="shared" si="8"/>
        <v>0</v>
      </c>
      <c r="M32" s="1022">
        <v>0</v>
      </c>
      <c r="N32" s="1022">
        <v>1</v>
      </c>
      <c r="O32" s="639">
        <v>0</v>
      </c>
      <c r="P32" s="1021">
        <f t="shared" si="9"/>
        <v>1</v>
      </c>
      <c r="Q32" s="1022">
        <f t="shared" si="10"/>
        <v>0</v>
      </c>
      <c r="R32" s="1022">
        <f t="shared" si="11"/>
        <v>2</v>
      </c>
      <c r="S32" s="1022">
        <f t="shared" si="12"/>
        <v>0</v>
      </c>
      <c r="T32" s="639">
        <f t="shared" si="6"/>
        <v>2</v>
      </c>
    </row>
    <row r="33" spans="1:20" ht="20.25" customHeight="1" x14ac:dyDescent="0.2">
      <c r="A33" s="12">
        <f>'9'!A31</f>
        <v>23</v>
      </c>
      <c r="B33" s="28" t="s">
        <v>1134</v>
      </c>
      <c r="C33" s="28" t="s">
        <v>1134</v>
      </c>
      <c r="D33" s="1021">
        <f>'20'!J34</f>
        <v>434</v>
      </c>
      <c r="E33" s="1022">
        <v>0</v>
      </c>
      <c r="F33" s="1022">
        <v>0</v>
      </c>
      <c r="G33" s="1022">
        <v>0</v>
      </c>
      <c r="H33" s="1022">
        <f t="shared" si="7"/>
        <v>0</v>
      </c>
      <c r="I33" s="1022">
        <v>0</v>
      </c>
      <c r="J33" s="1022">
        <v>0</v>
      </c>
      <c r="K33" s="1022">
        <v>0</v>
      </c>
      <c r="L33" s="1022">
        <f t="shared" si="8"/>
        <v>0</v>
      </c>
      <c r="M33" s="1022">
        <v>0</v>
      </c>
      <c r="N33" s="1022">
        <v>0</v>
      </c>
      <c r="O33" s="639">
        <v>0</v>
      </c>
      <c r="P33" s="1021">
        <f t="shared" si="9"/>
        <v>0</v>
      </c>
      <c r="Q33" s="1022">
        <f t="shared" si="10"/>
        <v>0</v>
      </c>
      <c r="R33" s="1022">
        <f t="shared" si="11"/>
        <v>0</v>
      </c>
      <c r="S33" s="1022">
        <f t="shared" si="12"/>
        <v>0</v>
      </c>
      <c r="T33" s="639">
        <f t="shared" si="6"/>
        <v>0</v>
      </c>
    </row>
    <row r="34" spans="1:20" ht="20.25" customHeight="1" x14ac:dyDescent="0.2">
      <c r="A34" s="12">
        <f>'9'!A32</f>
        <v>24</v>
      </c>
      <c r="B34" s="28"/>
      <c r="C34" s="28" t="s">
        <v>1159</v>
      </c>
      <c r="D34" s="1021">
        <f>'20'!J35</f>
        <v>355</v>
      </c>
      <c r="E34" s="1022">
        <v>0</v>
      </c>
      <c r="F34" s="1022">
        <v>1</v>
      </c>
      <c r="G34" s="1022">
        <v>0</v>
      </c>
      <c r="H34" s="1022">
        <f t="shared" si="7"/>
        <v>1</v>
      </c>
      <c r="I34" s="1022">
        <v>0</v>
      </c>
      <c r="J34" s="1022">
        <v>0</v>
      </c>
      <c r="K34" s="1022">
        <v>0</v>
      </c>
      <c r="L34" s="1022">
        <f t="shared" si="8"/>
        <v>0</v>
      </c>
      <c r="M34" s="1022">
        <v>0</v>
      </c>
      <c r="N34" s="1022">
        <v>0</v>
      </c>
      <c r="O34" s="639">
        <v>0</v>
      </c>
      <c r="P34" s="1021">
        <f t="shared" si="9"/>
        <v>0</v>
      </c>
      <c r="Q34" s="1022">
        <f t="shared" si="10"/>
        <v>0</v>
      </c>
      <c r="R34" s="1022">
        <f t="shared" si="11"/>
        <v>1</v>
      </c>
      <c r="S34" s="1022">
        <f t="shared" si="12"/>
        <v>0</v>
      </c>
      <c r="T34" s="639">
        <f t="shared" si="6"/>
        <v>1</v>
      </c>
    </row>
    <row r="35" spans="1:20" ht="20.25" customHeight="1" x14ac:dyDescent="0.2">
      <c r="A35" s="12">
        <f>'9'!A33</f>
        <v>25</v>
      </c>
      <c r="B35" s="28" t="s">
        <v>1135</v>
      </c>
      <c r="C35" s="28" t="s">
        <v>1135</v>
      </c>
      <c r="D35" s="1021">
        <f>'20'!J36</f>
        <v>345</v>
      </c>
      <c r="E35" s="1022">
        <v>0</v>
      </c>
      <c r="F35" s="1022">
        <v>1</v>
      </c>
      <c r="G35" s="1022">
        <v>0</v>
      </c>
      <c r="H35" s="1022">
        <f t="shared" si="7"/>
        <v>1</v>
      </c>
      <c r="I35" s="1022">
        <v>0</v>
      </c>
      <c r="J35" s="1022">
        <v>0</v>
      </c>
      <c r="K35" s="1022">
        <v>0</v>
      </c>
      <c r="L35" s="1022">
        <f t="shared" si="8"/>
        <v>0</v>
      </c>
      <c r="M35" s="1022">
        <v>0</v>
      </c>
      <c r="N35" s="1022">
        <v>0</v>
      </c>
      <c r="O35" s="639">
        <v>0</v>
      </c>
      <c r="P35" s="1021">
        <f t="shared" si="9"/>
        <v>0</v>
      </c>
      <c r="Q35" s="1022">
        <f t="shared" si="10"/>
        <v>0</v>
      </c>
      <c r="R35" s="1022">
        <f t="shared" si="11"/>
        <v>1</v>
      </c>
      <c r="S35" s="1022">
        <f t="shared" si="12"/>
        <v>0</v>
      </c>
      <c r="T35" s="639">
        <f t="shared" si="6"/>
        <v>1</v>
      </c>
    </row>
    <row r="36" spans="1:20" ht="20.25" customHeight="1" x14ac:dyDescent="0.2">
      <c r="A36" s="12">
        <f>'9'!A34</f>
        <v>26</v>
      </c>
      <c r="B36" s="28" t="s">
        <v>1136</v>
      </c>
      <c r="C36" s="28" t="s">
        <v>1136</v>
      </c>
      <c r="D36" s="1021">
        <f>'20'!J37</f>
        <v>615</v>
      </c>
      <c r="E36" s="1022">
        <v>0</v>
      </c>
      <c r="F36" s="1022">
        <v>1</v>
      </c>
      <c r="G36" s="1022">
        <v>0</v>
      </c>
      <c r="H36" s="1022">
        <f t="shared" si="7"/>
        <v>1</v>
      </c>
      <c r="I36" s="1022">
        <v>0</v>
      </c>
      <c r="J36" s="1022">
        <v>0</v>
      </c>
      <c r="K36" s="1022">
        <v>0</v>
      </c>
      <c r="L36" s="1022">
        <f t="shared" si="8"/>
        <v>0</v>
      </c>
      <c r="M36" s="1022">
        <v>0</v>
      </c>
      <c r="N36" s="1022">
        <v>0</v>
      </c>
      <c r="O36" s="639">
        <v>0</v>
      </c>
      <c r="P36" s="1021">
        <f t="shared" si="9"/>
        <v>0</v>
      </c>
      <c r="Q36" s="1022">
        <f t="shared" si="10"/>
        <v>0</v>
      </c>
      <c r="R36" s="1022">
        <f t="shared" si="11"/>
        <v>1</v>
      </c>
      <c r="S36" s="1022">
        <f t="shared" si="12"/>
        <v>0</v>
      </c>
      <c r="T36" s="639">
        <f t="shared" si="6"/>
        <v>1</v>
      </c>
    </row>
    <row r="37" spans="1:20" ht="20.25" customHeight="1" x14ac:dyDescent="0.2">
      <c r="A37" s="12">
        <f>'9'!A35</f>
        <v>27</v>
      </c>
      <c r="B37" s="28" t="s">
        <v>1137</v>
      </c>
      <c r="C37" s="28" t="s">
        <v>1137</v>
      </c>
      <c r="D37" s="1021">
        <f>'20'!J38</f>
        <v>748</v>
      </c>
      <c r="E37" s="1022">
        <v>0</v>
      </c>
      <c r="F37" s="1022">
        <v>2</v>
      </c>
      <c r="G37" s="1022">
        <v>1</v>
      </c>
      <c r="H37" s="1022">
        <f t="shared" si="7"/>
        <v>3</v>
      </c>
      <c r="I37" s="1022">
        <v>0</v>
      </c>
      <c r="J37" s="1022">
        <v>0</v>
      </c>
      <c r="K37" s="1022">
        <v>0</v>
      </c>
      <c r="L37" s="1022">
        <f t="shared" si="8"/>
        <v>0</v>
      </c>
      <c r="M37" s="1022">
        <v>0</v>
      </c>
      <c r="N37" s="1022">
        <v>1</v>
      </c>
      <c r="O37" s="639">
        <v>2</v>
      </c>
      <c r="P37" s="1021">
        <f t="shared" si="9"/>
        <v>3</v>
      </c>
      <c r="Q37" s="1022">
        <f t="shared" si="10"/>
        <v>0</v>
      </c>
      <c r="R37" s="1022">
        <f t="shared" si="11"/>
        <v>3</v>
      </c>
      <c r="S37" s="1022">
        <f t="shared" si="12"/>
        <v>3</v>
      </c>
      <c r="T37" s="639">
        <f t="shared" si="6"/>
        <v>6</v>
      </c>
    </row>
    <row r="38" spans="1:20" ht="27" customHeight="1" x14ac:dyDescent="0.2">
      <c r="A38" s="1207" t="s">
        <v>157</v>
      </c>
      <c r="B38" s="1208"/>
      <c r="C38" s="1276"/>
      <c r="D38" s="838">
        <f>SUM(D11:D37)</f>
        <v>16030</v>
      </c>
      <c r="E38" s="838">
        <f>SUM(E11:E37)</f>
        <v>1</v>
      </c>
      <c r="F38" s="838">
        <f>SUM(F11:F37)</f>
        <v>40</v>
      </c>
      <c r="G38" s="838">
        <f>SUM(G11:G37)</f>
        <v>3</v>
      </c>
      <c r="H38" s="838">
        <f t="shared" ref="H38:T38" si="13">SUM(H11:H37)</f>
        <v>44</v>
      </c>
      <c r="I38" s="838">
        <f t="shared" si="13"/>
        <v>0</v>
      </c>
      <c r="J38" s="838">
        <f t="shared" si="13"/>
        <v>2</v>
      </c>
      <c r="K38" s="838">
        <f t="shared" si="13"/>
        <v>0</v>
      </c>
      <c r="L38" s="838">
        <f>SUM(L11:L37)</f>
        <v>2</v>
      </c>
      <c r="M38" s="838">
        <f t="shared" si="13"/>
        <v>1</v>
      </c>
      <c r="N38" s="838">
        <f t="shared" si="13"/>
        <v>11</v>
      </c>
      <c r="O38" s="838">
        <f t="shared" si="13"/>
        <v>9</v>
      </c>
      <c r="P38" s="1020">
        <f t="shared" si="13"/>
        <v>21</v>
      </c>
      <c r="Q38" s="838">
        <f t="shared" si="13"/>
        <v>2</v>
      </c>
      <c r="R38" s="838">
        <f t="shared" si="13"/>
        <v>53</v>
      </c>
      <c r="S38" s="838">
        <f t="shared" si="13"/>
        <v>12</v>
      </c>
      <c r="T38" s="838">
        <f t="shared" si="13"/>
        <v>67</v>
      </c>
    </row>
    <row r="39" spans="1:20" ht="20.25" customHeight="1" x14ac:dyDescent="0.2">
      <c r="A39" s="820" t="s">
        <v>183</v>
      </c>
      <c r="B39" s="821"/>
      <c r="C39" s="272"/>
      <c r="D39" s="822"/>
      <c r="E39" s="823"/>
      <c r="F39" s="823"/>
      <c r="G39" s="823"/>
      <c r="H39" s="823"/>
      <c r="I39" s="823"/>
      <c r="J39" s="823"/>
      <c r="K39" s="823"/>
      <c r="L39" s="823"/>
      <c r="M39" s="823"/>
      <c r="N39" s="823"/>
      <c r="O39" s="824"/>
      <c r="P39" s="823"/>
      <c r="Q39" s="823"/>
      <c r="R39" s="823"/>
      <c r="S39" s="824"/>
      <c r="T39" s="825">
        <f>T38/D38*100000</f>
        <v>417.96631316281974</v>
      </c>
    </row>
    <row r="40" spans="1:20" x14ac:dyDescent="0.2">
      <c r="B40" s="1"/>
      <c r="C40" s="1"/>
      <c r="D40" s="1"/>
    </row>
    <row r="41" spans="1:20" x14ac:dyDescent="0.2">
      <c r="A41" s="689" t="s">
        <v>1342</v>
      </c>
      <c r="B41" s="689"/>
    </row>
    <row r="42" spans="1:20" x14ac:dyDescent="0.2">
      <c r="A42" s="689" t="s">
        <v>159</v>
      </c>
      <c r="B42" s="689"/>
      <c r="E42" s="4" t="s">
        <v>152</v>
      </c>
    </row>
    <row r="43" spans="1:20" x14ac:dyDescent="0.2">
      <c r="A43" s="689"/>
      <c r="B43" s="692" t="s">
        <v>182</v>
      </c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</row>
    <row r="44" spans="1:20" x14ac:dyDescent="0.2">
      <c r="A44" s="689"/>
      <c r="B44" s="693" t="s">
        <v>6</v>
      </c>
    </row>
  </sheetData>
  <mergeCells count="10">
    <mergeCell ref="E7:T7"/>
    <mergeCell ref="I8:L8"/>
    <mergeCell ref="M8:P8"/>
    <mergeCell ref="Q8:T8"/>
    <mergeCell ref="A38:C38"/>
    <mergeCell ref="A7:A9"/>
    <mergeCell ref="B7:B9"/>
    <mergeCell ref="C7:C9"/>
    <mergeCell ref="D7:D9"/>
    <mergeCell ref="E8:H8"/>
  </mergeCells>
  <phoneticPr fontId="0" type="noConversion"/>
  <printOptions horizontalCentered="1"/>
  <pageMargins left="0.31" right="0.26" top="0.82" bottom="0.5" header="0" footer="0"/>
  <pageSetup paperSize="130" scale="55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I41"/>
  <sheetViews>
    <sheetView view="pageBreakPreview" zoomScale="60" zoomScaleNormal="55" workbookViewId="0">
      <selection activeCell="E39" sqref="E39"/>
    </sheetView>
  </sheetViews>
  <sheetFormatPr defaultColWidth="10.7109375" defaultRowHeight="15" x14ac:dyDescent="0.2"/>
  <cols>
    <col min="1" max="1" width="5.7109375" style="4" customWidth="1"/>
    <col min="2" max="3" width="21.7109375" style="4" customWidth="1"/>
    <col min="4" max="9" width="18.7109375" style="4" customWidth="1"/>
    <col min="10" max="10" width="9.140625" style="4" customWidth="1"/>
    <col min="11" max="11" width="24.85546875" style="4" customWidth="1"/>
    <col min="12" max="12" width="14.42578125" style="4" customWidth="1"/>
    <col min="13" max="243" width="9.140625" style="4" customWidth="1"/>
    <col min="244" max="244" width="5.7109375" style="4" customWidth="1"/>
    <col min="245" max="246" width="21.7109375" style="4" customWidth="1"/>
    <col min="247" max="247" width="16.7109375" style="4" customWidth="1"/>
    <col min="248" max="16384" width="10.7109375" style="4"/>
  </cols>
  <sheetData>
    <row r="1" spans="1:9" x14ac:dyDescent="0.2">
      <c r="A1" s="4" t="s">
        <v>269</v>
      </c>
    </row>
    <row r="3" spans="1:9" s="203" customFormat="1" ht="16.5" x14ac:dyDescent="0.2">
      <c r="A3" s="207" t="s">
        <v>435</v>
      </c>
      <c r="B3" s="207"/>
      <c r="C3" s="207"/>
      <c r="D3" s="207"/>
      <c r="E3" s="207"/>
      <c r="F3" s="207"/>
      <c r="G3" s="207"/>
      <c r="H3" s="207"/>
      <c r="I3" s="207"/>
    </row>
    <row r="4" spans="1:9" s="203" customFormat="1" ht="16.5" x14ac:dyDescent="0.2">
      <c r="D4" s="210" t="str">
        <f>'1'!E5</f>
        <v>KABUPATEN</v>
      </c>
      <c r="E4" s="206" t="str">
        <f>'1'!F5</f>
        <v>MOJOKERTO</v>
      </c>
    </row>
    <row r="5" spans="1:9" s="203" customFormat="1" ht="16.5" x14ac:dyDescent="0.2">
      <c r="D5" s="210" t="str">
        <f>'1'!E6</f>
        <v xml:space="preserve">TAHUN </v>
      </c>
      <c r="E5" s="206">
        <f>'1'!F6</f>
        <v>2021</v>
      </c>
    </row>
    <row r="6" spans="1:9" x14ac:dyDescent="0.2">
      <c r="A6" s="1"/>
      <c r="B6" s="1"/>
      <c r="C6" s="1"/>
      <c r="D6" s="406"/>
      <c r="E6" s="406"/>
      <c r="F6" s="406"/>
      <c r="G6" s="406"/>
      <c r="H6" s="406"/>
      <c r="I6" s="406"/>
    </row>
    <row r="7" spans="1:9" ht="15.75" thickBot="1" x14ac:dyDescent="0.25">
      <c r="A7" s="1277" t="s">
        <v>153</v>
      </c>
      <c r="B7" s="1278" t="s">
        <v>154</v>
      </c>
      <c r="C7" s="1277" t="s">
        <v>156</v>
      </c>
      <c r="D7" s="1246" t="s">
        <v>436</v>
      </c>
      <c r="E7" s="1246"/>
      <c r="F7" s="1246"/>
      <c r="G7" s="1246"/>
      <c r="H7" s="1246"/>
      <c r="I7" s="1246"/>
    </row>
    <row r="8" spans="1:9" ht="57" x14ac:dyDescent="0.2">
      <c r="A8" s="1171"/>
      <c r="B8" s="1219"/>
      <c r="C8" s="1171"/>
      <c r="D8" s="130" t="s">
        <v>437</v>
      </c>
      <c r="E8" s="131" t="s">
        <v>438</v>
      </c>
      <c r="F8" s="131" t="s">
        <v>439</v>
      </c>
      <c r="G8" s="131" t="s">
        <v>440</v>
      </c>
      <c r="H8" s="131" t="s">
        <v>441</v>
      </c>
      <c r="I8" s="131" t="s">
        <v>419</v>
      </c>
    </row>
    <row r="9" spans="1:9" x14ac:dyDescent="0.2">
      <c r="A9" s="129">
        <v>1</v>
      </c>
      <c r="B9" s="129">
        <v>2</v>
      </c>
      <c r="C9" s="129">
        <v>3</v>
      </c>
      <c r="D9" s="129">
        <v>4</v>
      </c>
      <c r="E9" s="129">
        <v>5</v>
      </c>
      <c r="F9" s="129">
        <v>6</v>
      </c>
      <c r="G9" s="129">
        <v>7</v>
      </c>
      <c r="H9" s="129">
        <v>8</v>
      </c>
      <c r="I9" s="129">
        <v>9</v>
      </c>
    </row>
    <row r="10" spans="1:9" x14ac:dyDescent="0.2">
      <c r="A10" s="12">
        <f>'9'!A9</f>
        <v>1</v>
      </c>
      <c r="B10" s="28" t="str">
        <f>'9'!B9</f>
        <v>Sooko</v>
      </c>
      <c r="C10" s="28" t="str">
        <f>'9'!C9</f>
        <v>Sooko</v>
      </c>
      <c r="D10" s="564">
        <v>0</v>
      </c>
      <c r="E10" s="564">
        <v>0</v>
      </c>
      <c r="F10" s="564">
        <v>0</v>
      </c>
      <c r="G10" s="564">
        <v>0</v>
      </c>
      <c r="H10" s="564">
        <v>0</v>
      </c>
      <c r="I10" s="394">
        <v>4</v>
      </c>
    </row>
    <row r="11" spans="1:9" x14ac:dyDescent="0.2">
      <c r="A11" s="12">
        <f>'9'!A10</f>
        <v>2</v>
      </c>
      <c r="B11" s="28" t="str">
        <f>'9'!B10</f>
        <v>Trowulan</v>
      </c>
      <c r="C11" s="28" t="str">
        <f>'9'!C10</f>
        <v>Trowulan</v>
      </c>
      <c r="D11" s="566">
        <v>0</v>
      </c>
      <c r="E11" s="566">
        <v>0</v>
      </c>
      <c r="F11" s="566">
        <v>0</v>
      </c>
      <c r="G11" s="566">
        <v>0</v>
      </c>
      <c r="H11" s="566">
        <v>0</v>
      </c>
      <c r="I11" s="566">
        <v>0</v>
      </c>
    </row>
    <row r="12" spans="1:9" x14ac:dyDescent="0.2">
      <c r="A12" s="12">
        <f>'9'!A11</f>
        <v>3</v>
      </c>
      <c r="B12" s="28"/>
      <c r="C12" s="28" t="str">
        <f>'9'!C11</f>
        <v>Tawangsari</v>
      </c>
      <c r="D12" s="566">
        <v>1</v>
      </c>
      <c r="E12" s="566">
        <v>0</v>
      </c>
      <c r="F12" s="566">
        <v>0</v>
      </c>
      <c r="G12" s="566">
        <v>0</v>
      </c>
      <c r="H12" s="566">
        <v>0</v>
      </c>
      <c r="I12" s="566">
        <v>2</v>
      </c>
    </row>
    <row r="13" spans="1:9" x14ac:dyDescent="0.2">
      <c r="A13" s="12">
        <f>'9'!A12</f>
        <v>4</v>
      </c>
      <c r="B13" s="28" t="str">
        <f>'9'!B12</f>
        <v>Puri</v>
      </c>
      <c r="C13" s="28" t="str">
        <f>'9'!C12</f>
        <v>Puri</v>
      </c>
      <c r="D13" s="566">
        <v>0</v>
      </c>
      <c r="E13" s="566">
        <v>0</v>
      </c>
      <c r="F13" s="566">
        <v>0</v>
      </c>
      <c r="G13" s="566">
        <v>0</v>
      </c>
      <c r="H13" s="566">
        <v>0</v>
      </c>
      <c r="I13" s="566">
        <v>5</v>
      </c>
    </row>
    <row r="14" spans="1:9" x14ac:dyDescent="0.2">
      <c r="A14" s="12">
        <f>'9'!A13</f>
        <v>5</v>
      </c>
      <c r="B14" s="28" t="str">
        <f>'9'!B13</f>
        <v>Mojoanyar</v>
      </c>
      <c r="C14" s="28" t="str">
        <f>'9'!C13</f>
        <v>Gayaman</v>
      </c>
      <c r="D14" s="566">
        <v>0</v>
      </c>
      <c r="E14" s="566">
        <v>0</v>
      </c>
      <c r="F14" s="566">
        <v>0</v>
      </c>
      <c r="G14" s="566">
        <v>0</v>
      </c>
      <c r="H14" s="566">
        <v>0</v>
      </c>
      <c r="I14" s="566">
        <v>0</v>
      </c>
    </row>
    <row r="15" spans="1:9" x14ac:dyDescent="0.2">
      <c r="A15" s="12">
        <f>'9'!A14</f>
        <v>6</v>
      </c>
      <c r="B15" s="28" t="str">
        <f>'9'!B14</f>
        <v>Bangsal</v>
      </c>
      <c r="C15" s="28" t="str">
        <f>'9'!C14</f>
        <v>Bangsal</v>
      </c>
      <c r="D15" s="566">
        <v>0</v>
      </c>
      <c r="E15" s="566">
        <v>0</v>
      </c>
      <c r="F15" s="566">
        <v>0</v>
      </c>
      <c r="G15" s="566">
        <v>0</v>
      </c>
      <c r="H15" s="566">
        <v>0</v>
      </c>
      <c r="I15" s="566">
        <v>2</v>
      </c>
    </row>
    <row r="16" spans="1:9" x14ac:dyDescent="0.2">
      <c r="A16" s="12">
        <f>'9'!A15</f>
        <v>7</v>
      </c>
      <c r="B16" s="28" t="str">
        <f>'9'!B15</f>
        <v>Gedeg</v>
      </c>
      <c r="C16" s="28" t="str">
        <f>'9'!C15</f>
        <v>Gedeg</v>
      </c>
      <c r="D16" s="566">
        <v>0</v>
      </c>
      <c r="E16" s="566">
        <v>1</v>
      </c>
      <c r="F16" s="566">
        <v>0</v>
      </c>
      <c r="G16" s="566">
        <v>0</v>
      </c>
      <c r="H16" s="566">
        <v>0</v>
      </c>
      <c r="I16" s="566">
        <v>5</v>
      </c>
    </row>
    <row r="17" spans="1:9" x14ac:dyDescent="0.2">
      <c r="A17" s="12">
        <f>'9'!A16</f>
        <v>8</v>
      </c>
      <c r="B17" s="28"/>
      <c r="C17" s="28" t="str">
        <f>'9'!C16</f>
        <v>Lespadangan</v>
      </c>
      <c r="D17" s="566">
        <v>0</v>
      </c>
      <c r="E17" s="566">
        <v>0</v>
      </c>
      <c r="F17" s="566">
        <v>0</v>
      </c>
      <c r="G17" s="566">
        <v>0</v>
      </c>
      <c r="H17" s="566">
        <v>0</v>
      </c>
      <c r="I17" s="566">
        <v>0</v>
      </c>
    </row>
    <row r="18" spans="1:9" x14ac:dyDescent="0.2">
      <c r="A18" s="12">
        <f>'9'!A17</f>
        <v>9</v>
      </c>
      <c r="B18" s="28" t="str">
        <f>'9'!B17</f>
        <v>Kemlagi</v>
      </c>
      <c r="C18" s="28" t="str">
        <f>'9'!C17</f>
        <v>Kemlagi</v>
      </c>
      <c r="D18" s="566">
        <v>0</v>
      </c>
      <c r="E18" s="566">
        <v>0</v>
      </c>
      <c r="F18" s="566">
        <v>0</v>
      </c>
      <c r="G18" s="566">
        <v>1</v>
      </c>
      <c r="H18" s="566">
        <v>0</v>
      </c>
      <c r="I18" s="566">
        <v>2</v>
      </c>
    </row>
    <row r="19" spans="1:9" x14ac:dyDescent="0.2">
      <c r="A19" s="12">
        <f>'9'!A18</f>
        <v>10</v>
      </c>
      <c r="B19" s="28"/>
      <c r="C19" s="28" t="str">
        <f>'9'!C18</f>
        <v>Kedungsari</v>
      </c>
      <c r="D19" s="566">
        <v>0</v>
      </c>
      <c r="E19" s="566">
        <v>0</v>
      </c>
      <c r="F19" s="566">
        <v>0</v>
      </c>
      <c r="G19" s="566">
        <v>0</v>
      </c>
      <c r="H19" s="566">
        <v>0</v>
      </c>
      <c r="I19" s="566">
        <v>2</v>
      </c>
    </row>
    <row r="20" spans="1:9" x14ac:dyDescent="0.2">
      <c r="A20" s="12">
        <f>'9'!A19</f>
        <v>11</v>
      </c>
      <c r="B20" s="28" t="str">
        <f>'9'!B19</f>
        <v>Dawarblandong</v>
      </c>
      <c r="C20" s="28" t="str">
        <f>'9'!C19</f>
        <v>Dawarblandong</v>
      </c>
      <c r="D20" s="566">
        <v>0</v>
      </c>
      <c r="E20" s="566">
        <v>0</v>
      </c>
      <c r="F20" s="566">
        <v>0</v>
      </c>
      <c r="G20" s="566">
        <v>0</v>
      </c>
      <c r="H20" s="566">
        <v>0</v>
      </c>
      <c r="I20" s="566">
        <v>3</v>
      </c>
    </row>
    <row r="21" spans="1:9" x14ac:dyDescent="0.2">
      <c r="A21" s="12">
        <f>'9'!A20</f>
        <v>12</v>
      </c>
      <c r="B21" s="28" t="str">
        <f>'9'!B20</f>
        <v>Jetis</v>
      </c>
      <c r="C21" s="28" t="str">
        <f>'9'!C20</f>
        <v>Kupang</v>
      </c>
      <c r="D21" s="566">
        <v>0</v>
      </c>
      <c r="E21" s="566">
        <v>0</v>
      </c>
      <c r="F21" s="566">
        <v>0</v>
      </c>
      <c r="G21" s="566">
        <v>0</v>
      </c>
      <c r="H21" s="566">
        <v>0</v>
      </c>
      <c r="I21" s="566">
        <v>3</v>
      </c>
    </row>
    <row r="22" spans="1:9" x14ac:dyDescent="0.2">
      <c r="A22" s="12">
        <f>'9'!A21</f>
        <v>13</v>
      </c>
      <c r="B22" s="28"/>
      <c r="C22" s="28" t="str">
        <f>'9'!C21</f>
        <v>Jetis</v>
      </c>
      <c r="D22" s="566">
        <v>0</v>
      </c>
      <c r="E22" s="566">
        <v>0</v>
      </c>
      <c r="F22" s="566">
        <v>0</v>
      </c>
      <c r="G22" s="566">
        <v>0</v>
      </c>
      <c r="H22" s="566">
        <v>0</v>
      </c>
      <c r="I22" s="566">
        <v>8</v>
      </c>
    </row>
    <row r="23" spans="1:9" x14ac:dyDescent="0.2">
      <c r="A23" s="12">
        <f>'9'!A22</f>
        <v>14</v>
      </c>
      <c r="B23" s="28" t="str">
        <f>'9'!B22</f>
        <v>Mojosari</v>
      </c>
      <c r="C23" s="28" t="str">
        <f>'9'!C22</f>
        <v>Mojosari</v>
      </c>
      <c r="D23" s="566">
        <v>0</v>
      </c>
      <c r="E23" s="566">
        <v>0</v>
      </c>
      <c r="F23" s="566">
        <v>0</v>
      </c>
      <c r="G23" s="566">
        <v>0</v>
      </c>
      <c r="H23" s="566">
        <v>0</v>
      </c>
      <c r="I23" s="566">
        <v>0</v>
      </c>
    </row>
    <row r="24" spans="1:9" x14ac:dyDescent="0.2">
      <c r="A24" s="12">
        <f>'9'!A23</f>
        <v>15</v>
      </c>
      <c r="B24" s="28"/>
      <c r="C24" s="28" t="str">
        <f>'9'!C23</f>
        <v>Modopuro</v>
      </c>
      <c r="D24" s="566">
        <v>0</v>
      </c>
      <c r="E24" s="566">
        <v>0</v>
      </c>
      <c r="F24" s="566">
        <v>0</v>
      </c>
      <c r="G24" s="566">
        <v>0</v>
      </c>
      <c r="H24" s="566">
        <v>0</v>
      </c>
      <c r="I24" s="566">
        <v>0</v>
      </c>
    </row>
    <row r="25" spans="1:9" x14ac:dyDescent="0.2">
      <c r="A25" s="12">
        <f>'9'!A24</f>
        <v>16</v>
      </c>
      <c r="B25" s="28" t="str">
        <f>'9'!B24</f>
        <v>Pungging</v>
      </c>
      <c r="C25" s="28" t="str">
        <f>'9'!C24</f>
        <v>Pungging</v>
      </c>
      <c r="D25" s="566">
        <v>0</v>
      </c>
      <c r="E25" s="566">
        <v>0</v>
      </c>
      <c r="F25" s="566">
        <v>0</v>
      </c>
      <c r="G25" s="566">
        <v>0</v>
      </c>
      <c r="H25" s="566">
        <v>0</v>
      </c>
      <c r="I25" s="566">
        <v>4</v>
      </c>
    </row>
    <row r="26" spans="1:9" x14ac:dyDescent="0.2">
      <c r="A26" s="12">
        <f>'9'!A25</f>
        <v>17</v>
      </c>
      <c r="B26" s="28"/>
      <c r="C26" s="28" t="str">
        <f>'9'!C25</f>
        <v>Watukenongo</v>
      </c>
      <c r="D26" s="566">
        <v>0</v>
      </c>
      <c r="E26" s="566">
        <v>0</v>
      </c>
      <c r="F26" s="566">
        <v>0</v>
      </c>
      <c r="G26" s="566">
        <v>0</v>
      </c>
      <c r="H26" s="566">
        <v>0</v>
      </c>
      <c r="I26" s="566">
        <v>2</v>
      </c>
    </row>
    <row r="27" spans="1:9" x14ac:dyDescent="0.2">
      <c r="A27" s="12">
        <f>'9'!A26</f>
        <v>18</v>
      </c>
      <c r="B27" s="28" t="str">
        <f>'9'!B26</f>
        <v>Ngoro</v>
      </c>
      <c r="C27" s="28" t="str">
        <f>'9'!C26</f>
        <v>Ngoro</v>
      </c>
      <c r="D27" s="566">
        <v>0</v>
      </c>
      <c r="E27" s="566">
        <v>0</v>
      </c>
      <c r="F27" s="566">
        <v>0</v>
      </c>
      <c r="G27" s="566">
        <v>0</v>
      </c>
      <c r="H27" s="566">
        <v>0</v>
      </c>
      <c r="I27" s="566">
        <v>5</v>
      </c>
    </row>
    <row r="28" spans="1:9" x14ac:dyDescent="0.2">
      <c r="A28" s="12">
        <f>'9'!A27</f>
        <v>19</v>
      </c>
      <c r="B28" s="28"/>
      <c r="C28" s="28" t="str">
        <f>'9'!C27</f>
        <v>Manduro</v>
      </c>
      <c r="D28" s="566">
        <v>0</v>
      </c>
      <c r="E28" s="566">
        <v>0</v>
      </c>
      <c r="F28" s="566">
        <v>0</v>
      </c>
      <c r="G28" s="566">
        <v>0</v>
      </c>
      <c r="H28" s="566">
        <v>0</v>
      </c>
      <c r="I28" s="566">
        <v>3</v>
      </c>
    </row>
    <row r="29" spans="1:9" x14ac:dyDescent="0.2">
      <c r="A29" s="12">
        <f>'9'!A28</f>
        <v>20</v>
      </c>
      <c r="B29" s="28" t="str">
        <f>'9'!B28</f>
        <v>Dlanggu</v>
      </c>
      <c r="C29" s="28" t="str">
        <f>'9'!C28</f>
        <v>Dlanggu</v>
      </c>
      <c r="D29" s="566">
        <v>0</v>
      </c>
      <c r="E29" s="566">
        <v>0</v>
      </c>
      <c r="F29" s="566">
        <v>0</v>
      </c>
      <c r="G29" s="566">
        <v>0</v>
      </c>
      <c r="H29" s="566">
        <v>0</v>
      </c>
      <c r="I29" s="566">
        <v>2</v>
      </c>
    </row>
    <row r="30" spans="1:9" x14ac:dyDescent="0.2">
      <c r="A30" s="12">
        <f>'9'!A29</f>
        <v>21</v>
      </c>
      <c r="B30" s="28" t="s">
        <v>1133</v>
      </c>
      <c r="C30" s="28" t="s">
        <v>1133</v>
      </c>
      <c r="D30" s="566">
        <v>0</v>
      </c>
      <c r="E30" s="566">
        <v>0</v>
      </c>
      <c r="F30" s="566">
        <v>0</v>
      </c>
      <c r="G30" s="566">
        <v>0</v>
      </c>
      <c r="H30" s="566">
        <v>0</v>
      </c>
      <c r="I30" s="566">
        <v>1</v>
      </c>
    </row>
    <row r="31" spans="1:9" x14ac:dyDescent="0.2">
      <c r="A31" s="12">
        <f>'9'!A30</f>
        <v>22</v>
      </c>
      <c r="B31" s="28"/>
      <c r="C31" s="28" t="s">
        <v>1158</v>
      </c>
      <c r="D31" s="566">
        <v>1</v>
      </c>
      <c r="E31" s="566">
        <v>0</v>
      </c>
      <c r="F31" s="566">
        <v>0</v>
      </c>
      <c r="G31" s="566">
        <v>0</v>
      </c>
      <c r="H31" s="566">
        <v>0</v>
      </c>
      <c r="I31" s="566">
        <v>1</v>
      </c>
    </row>
    <row r="32" spans="1:9" x14ac:dyDescent="0.2">
      <c r="A32" s="12">
        <f>'9'!A31</f>
        <v>23</v>
      </c>
      <c r="B32" s="28" t="s">
        <v>1134</v>
      </c>
      <c r="C32" s="28" t="s">
        <v>1134</v>
      </c>
      <c r="D32" s="566">
        <v>0</v>
      </c>
      <c r="E32" s="566">
        <v>0</v>
      </c>
      <c r="F32" s="566">
        <v>0</v>
      </c>
      <c r="G32" s="566">
        <v>0</v>
      </c>
      <c r="H32" s="566">
        <v>0</v>
      </c>
      <c r="I32" s="566">
        <v>0</v>
      </c>
    </row>
    <row r="33" spans="1:9" x14ac:dyDescent="0.2">
      <c r="A33" s="12">
        <f>'9'!A32</f>
        <v>24</v>
      </c>
      <c r="B33" s="28"/>
      <c r="C33" s="28" t="s">
        <v>1159</v>
      </c>
      <c r="D33" s="566">
        <v>0</v>
      </c>
      <c r="E33" s="566">
        <v>0</v>
      </c>
      <c r="F33" s="566">
        <v>0</v>
      </c>
      <c r="G33" s="566">
        <v>0</v>
      </c>
      <c r="H33" s="566">
        <v>0</v>
      </c>
      <c r="I33" s="566">
        <v>1</v>
      </c>
    </row>
    <row r="34" spans="1:9" x14ac:dyDescent="0.2">
      <c r="A34" s="12">
        <f>'9'!A33</f>
        <v>25</v>
      </c>
      <c r="B34" s="28" t="s">
        <v>1135</v>
      </c>
      <c r="C34" s="28" t="s">
        <v>1135</v>
      </c>
      <c r="D34" s="566">
        <v>0</v>
      </c>
      <c r="E34" s="566">
        <v>0</v>
      </c>
      <c r="F34" s="566">
        <v>0</v>
      </c>
      <c r="G34" s="566">
        <v>0</v>
      </c>
      <c r="H34" s="566">
        <v>0</v>
      </c>
      <c r="I34" s="566">
        <v>1</v>
      </c>
    </row>
    <row r="35" spans="1:9" x14ac:dyDescent="0.2">
      <c r="A35" s="12">
        <f>'9'!A34</f>
        <v>26</v>
      </c>
      <c r="B35" s="28" t="s">
        <v>1136</v>
      </c>
      <c r="C35" s="28" t="s">
        <v>1136</v>
      </c>
      <c r="D35" s="566">
        <v>0</v>
      </c>
      <c r="E35" s="566">
        <v>0</v>
      </c>
      <c r="F35" s="566">
        <v>0</v>
      </c>
      <c r="G35" s="566">
        <v>0</v>
      </c>
      <c r="H35" s="566">
        <v>0</v>
      </c>
      <c r="I35" s="566">
        <v>1</v>
      </c>
    </row>
    <row r="36" spans="1:9" x14ac:dyDescent="0.2">
      <c r="A36" s="12">
        <f>'9'!A35</f>
        <v>27</v>
      </c>
      <c r="B36" s="28" t="s">
        <v>1137</v>
      </c>
      <c r="C36" s="28" t="s">
        <v>1137</v>
      </c>
      <c r="D36" s="566">
        <v>0</v>
      </c>
      <c r="E36" s="566">
        <v>1</v>
      </c>
      <c r="F36" s="566">
        <v>0</v>
      </c>
      <c r="G36" s="566">
        <v>0</v>
      </c>
      <c r="H36" s="566">
        <v>0</v>
      </c>
      <c r="I36" s="566">
        <v>5</v>
      </c>
    </row>
    <row r="37" spans="1:9" ht="21.75" customHeight="1" x14ac:dyDescent="0.2">
      <c r="A37" s="1207" t="s">
        <v>157</v>
      </c>
      <c r="B37" s="1208"/>
      <c r="C37" s="1276"/>
      <c r="D37" s="620">
        <f t="shared" ref="D37:I37" si="0">SUM(D10:D36)</f>
        <v>2</v>
      </c>
      <c r="E37" s="620">
        <f t="shared" si="0"/>
        <v>2</v>
      </c>
      <c r="F37" s="620">
        <f t="shared" si="0"/>
        <v>0</v>
      </c>
      <c r="G37" s="620">
        <f t="shared" si="0"/>
        <v>1</v>
      </c>
      <c r="H37" s="620">
        <f t="shared" si="0"/>
        <v>0</v>
      </c>
      <c r="I37" s="620">
        <f t="shared" si="0"/>
        <v>62</v>
      </c>
    </row>
    <row r="38" spans="1:9" x14ac:dyDescent="0.2">
      <c r="B38" s="1"/>
      <c r="C38" s="1"/>
      <c r="D38" s="1"/>
    </row>
    <row r="39" spans="1:9" x14ac:dyDescent="0.2">
      <c r="A39" s="689" t="s">
        <v>1342</v>
      </c>
      <c r="B39" s="689"/>
    </row>
    <row r="40" spans="1:9" x14ac:dyDescent="0.2">
      <c r="A40" s="689" t="s">
        <v>442</v>
      </c>
      <c r="B40" s="689" t="s">
        <v>445</v>
      </c>
    </row>
    <row r="41" spans="1:9" x14ac:dyDescent="0.2">
      <c r="A41" s="689" t="s">
        <v>443</v>
      </c>
      <c r="B41" s="689" t="s">
        <v>444</v>
      </c>
    </row>
  </sheetData>
  <mergeCells count="5">
    <mergeCell ref="A37:C37"/>
    <mergeCell ref="A7:A8"/>
    <mergeCell ref="B7:B8"/>
    <mergeCell ref="C7:C8"/>
    <mergeCell ref="D7:I7"/>
  </mergeCells>
  <pageMargins left="1.23" right="0.75" top="0.97" bottom="0.6" header="0.3" footer="0.3"/>
  <pageSetup paperSize="130" scale="72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0"/>
    <pageSetUpPr fitToPage="1"/>
  </sheetPr>
  <dimension ref="A1:U42"/>
  <sheetViews>
    <sheetView view="pageBreakPreview" topLeftCell="A7" zoomScale="60" zoomScaleNormal="57" workbookViewId="0">
      <selection activeCell="I24" sqref="I24"/>
    </sheetView>
  </sheetViews>
  <sheetFormatPr defaultColWidth="11.42578125" defaultRowHeight="15" x14ac:dyDescent="0.2"/>
  <cols>
    <col min="1" max="1" width="5.7109375" style="4" customWidth="1"/>
    <col min="2" max="3" width="21.7109375" style="4" customWidth="1"/>
    <col min="4" max="21" width="10.28515625" style="4" customWidth="1"/>
    <col min="22" max="16384" width="11.42578125" style="4"/>
  </cols>
  <sheetData>
    <row r="1" spans="1:21" x14ac:dyDescent="0.2">
      <c r="A1" s="3" t="s">
        <v>256</v>
      </c>
    </row>
    <row r="3" spans="1:21" s="203" customFormat="1" ht="16.5" x14ac:dyDescent="0.2">
      <c r="A3" s="1215" t="s">
        <v>446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5"/>
      <c r="P3" s="1215"/>
      <c r="Q3" s="1215"/>
      <c r="R3" s="1215"/>
      <c r="S3" s="1215"/>
      <c r="T3" s="1215"/>
      <c r="U3" s="1215"/>
    </row>
    <row r="4" spans="1:21" s="203" customFormat="1" ht="16.5" x14ac:dyDescent="0.2">
      <c r="I4" s="210" t="str">
        <f>'1'!E5</f>
        <v>KABUPATEN</v>
      </c>
      <c r="J4" s="1215" t="str">
        <f>'1'!F5</f>
        <v>MOJOKERTO</v>
      </c>
      <c r="K4" s="1215"/>
      <c r="L4" s="207"/>
      <c r="M4" s="207"/>
      <c r="N4" s="207"/>
      <c r="O4" s="207"/>
      <c r="P4" s="207"/>
      <c r="Q4" s="207"/>
      <c r="R4" s="207"/>
      <c r="S4" s="207"/>
    </row>
    <row r="5" spans="1:21" s="203" customFormat="1" ht="16.5" x14ac:dyDescent="0.2">
      <c r="I5" s="210" t="str">
        <f>'1'!E6</f>
        <v xml:space="preserve">TAHUN </v>
      </c>
      <c r="J5" s="206">
        <f>'1'!F6</f>
        <v>2021</v>
      </c>
      <c r="K5" s="207"/>
      <c r="L5" s="207"/>
      <c r="M5" s="207"/>
      <c r="N5" s="207"/>
      <c r="O5" s="207"/>
      <c r="P5" s="207"/>
      <c r="Q5" s="207"/>
      <c r="R5" s="207"/>
      <c r="S5" s="207"/>
    </row>
    <row r="6" spans="1:21" x14ac:dyDescent="0.2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378"/>
      <c r="S6" s="378"/>
      <c r="T6" s="378"/>
      <c r="U6" s="378"/>
    </row>
    <row r="7" spans="1:21" x14ac:dyDescent="0.2">
      <c r="A7" s="1170" t="s">
        <v>153</v>
      </c>
      <c r="B7" s="1170" t="s">
        <v>154</v>
      </c>
      <c r="C7" s="1170" t="s">
        <v>156</v>
      </c>
      <c r="D7" s="1249" t="s">
        <v>158</v>
      </c>
      <c r="E7" s="1250"/>
      <c r="F7" s="1250"/>
      <c r="G7" s="1250"/>
      <c r="H7" s="1250"/>
      <c r="I7" s="1280" t="s">
        <v>240</v>
      </c>
      <c r="J7" s="1281"/>
      <c r="K7" s="1281"/>
      <c r="L7" s="1281"/>
      <c r="M7" s="1281"/>
      <c r="N7" s="1281"/>
      <c r="O7" s="1281"/>
      <c r="P7" s="1281"/>
      <c r="Q7" s="1281"/>
      <c r="R7" s="1281"/>
      <c r="S7" s="1281"/>
      <c r="T7" s="1281"/>
      <c r="U7" s="1282"/>
    </row>
    <row r="8" spans="1:21" ht="43.5" customHeight="1" x14ac:dyDescent="0.2">
      <c r="A8" s="1171"/>
      <c r="B8" s="1171"/>
      <c r="C8" s="1171"/>
      <c r="D8" s="1170" t="s">
        <v>161</v>
      </c>
      <c r="E8" s="1178" t="s">
        <v>38</v>
      </c>
      <c r="F8" s="1180"/>
      <c r="G8" s="1178" t="s">
        <v>1059</v>
      </c>
      <c r="H8" s="1180"/>
      <c r="I8" s="1170" t="s">
        <v>161</v>
      </c>
      <c r="J8" s="1178" t="s">
        <v>241</v>
      </c>
      <c r="K8" s="1180"/>
      <c r="L8" s="1178" t="s">
        <v>1061</v>
      </c>
      <c r="M8" s="1180"/>
      <c r="N8" s="1178" t="s">
        <v>447</v>
      </c>
      <c r="O8" s="1180"/>
      <c r="P8" s="1178" t="s">
        <v>448</v>
      </c>
      <c r="Q8" s="1180"/>
      <c r="R8" s="1178" t="s">
        <v>449</v>
      </c>
      <c r="S8" s="1180"/>
      <c r="T8" s="1178" t="s">
        <v>248</v>
      </c>
      <c r="U8" s="1180"/>
    </row>
    <row r="9" spans="1:21" ht="30" x14ac:dyDescent="0.2">
      <c r="A9" s="1172"/>
      <c r="B9" s="1172"/>
      <c r="C9" s="1172"/>
      <c r="D9" s="1172"/>
      <c r="E9" s="34" t="s">
        <v>161</v>
      </c>
      <c r="F9" s="34" t="s">
        <v>164</v>
      </c>
      <c r="G9" s="34" t="s">
        <v>161</v>
      </c>
      <c r="H9" s="34" t="s">
        <v>164</v>
      </c>
      <c r="I9" s="1172"/>
      <c r="J9" s="34" t="s">
        <v>161</v>
      </c>
      <c r="K9" s="34" t="s">
        <v>164</v>
      </c>
      <c r="L9" s="34" t="s">
        <v>161</v>
      </c>
      <c r="M9" s="34" t="s">
        <v>164</v>
      </c>
      <c r="N9" s="34" t="s">
        <v>161</v>
      </c>
      <c r="O9" s="34" t="s">
        <v>164</v>
      </c>
      <c r="P9" s="34" t="s">
        <v>161</v>
      </c>
      <c r="Q9" s="34" t="s">
        <v>164</v>
      </c>
      <c r="R9" s="34" t="s">
        <v>161</v>
      </c>
      <c r="S9" s="34" t="s">
        <v>164</v>
      </c>
      <c r="T9" s="34" t="s">
        <v>161</v>
      </c>
      <c r="U9" s="34" t="s">
        <v>164</v>
      </c>
    </row>
    <row r="10" spans="1:21" x14ac:dyDescent="0.2">
      <c r="A10" s="129">
        <v>1</v>
      </c>
      <c r="B10" s="129">
        <v>2</v>
      </c>
      <c r="C10" s="129">
        <v>3</v>
      </c>
      <c r="D10" s="129">
        <v>4</v>
      </c>
      <c r="E10" s="129">
        <v>5</v>
      </c>
      <c r="F10" s="129">
        <v>6</v>
      </c>
      <c r="G10" s="129">
        <v>7</v>
      </c>
      <c r="H10" s="129">
        <v>8</v>
      </c>
      <c r="I10" s="129">
        <v>9</v>
      </c>
      <c r="J10" s="129">
        <v>10</v>
      </c>
      <c r="K10" s="129">
        <v>11</v>
      </c>
      <c r="L10" s="129">
        <v>12</v>
      </c>
      <c r="M10" s="129">
        <v>13</v>
      </c>
      <c r="N10" s="129">
        <v>14</v>
      </c>
      <c r="O10" s="129">
        <v>15</v>
      </c>
      <c r="P10" s="129">
        <v>16</v>
      </c>
      <c r="Q10" s="129">
        <v>17</v>
      </c>
      <c r="R10" s="129">
        <v>18</v>
      </c>
      <c r="S10" s="129">
        <v>19</v>
      </c>
      <c r="T10" s="129">
        <v>20</v>
      </c>
      <c r="U10" s="129">
        <v>21</v>
      </c>
    </row>
    <row r="11" spans="1:21" ht="20.25" customHeight="1" x14ac:dyDescent="0.2">
      <c r="A11" s="12">
        <f>'9'!A9</f>
        <v>1</v>
      </c>
      <c r="B11" s="12" t="str">
        <f>'9'!B9</f>
        <v>Sooko</v>
      </c>
      <c r="C11" s="12" t="str">
        <f>'9'!C9</f>
        <v>Sooko</v>
      </c>
      <c r="D11" s="649">
        <v>1064</v>
      </c>
      <c r="E11" s="649">
        <v>1138</v>
      </c>
      <c r="F11" s="654">
        <f t="shared" ref="F11:F19" si="0">E11/D11*100</f>
        <v>106.95488721804512</v>
      </c>
      <c r="G11" s="649">
        <v>1101</v>
      </c>
      <c r="H11" s="654">
        <f t="shared" ref="H11:H19" si="1">G11/D11*100</f>
        <v>103.47744360902256</v>
      </c>
      <c r="I11" s="649">
        <v>1054</v>
      </c>
      <c r="J11" s="649">
        <v>1113</v>
      </c>
      <c r="K11" s="654">
        <f t="shared" ref="K11:K19" si="2">J11/I11*100</f>
        <v>105.5977229601518</v>
      </c>
      <c r="L11" s="649">
        <v>1113</v>
      </c>
      <c r="M11" s="654">
        <f>L11/I11*100</f>
        <v>105.5977229601518</v>
      </c>
      <c r="N11" s="649">
        <v>1113</v>
      </c>
      <c r="O11" s="1023">
        <f>N11/I11*100</f>
        <v>105.5977229601518</v>
      </c>
      <c r="P11" s="649">
        <v>1113</v>
      </c>
      <c r="Q11" s="1023">
        <f>P11/I11*100</f>
        <v>105.5977229601518</v>
      </c>
      <c r="R11" s="649">
        <v>1113</v>
      </c>
      <c r="S11" s="1023">
        <f>R11/I11*100</f>
        <v>105.5977229601518</v>
      </c>
      <c r="T11" s="637">
        <v>1065</v>
      </c>
      <c r="U11" s="449">
        <f t="shared" ref="U11:U30" si="3">T11/I11*100</f>
        <v>101.04364326375712</v>
      </c>
    </row>
    <row r="12" spans="1:21" ht="20.25" customHeight="1" x14ac:dyDescent="0.2">
      <c r="A12" s="12">
        <f>'9'!A10</f>
        <v>2</v>
      </c>
      <c r="B12" s="12" t="str">
        <f>'9'!B10</f>
        <v>Trowulan</v>
      </c>
      <c r="C12" s="12" t="str">
        <f>'9'!C10</f>
        <v>Trowulan</v>
      </c>
      <c r="D12" s="649">
        <v>655</v>
      </c>
      <c r="E12" s="649">
        <v>655</v>
      </c>
      <c r="F12" s="654">
        <f>E12/D12*100</f>
        <v>100</v>
      </c>
      <c r="G12" s="649">
        <v>642</v>
      </c>
      <c r="H12" s="654">
        <f t="shared" si="1"/>
        <v>98.015267175572518</v>
      </c>
      <c r="I12" s="649">
        <v>575</v>
      </c>
      <c r="J12" s="649">
        <v>575</v>
      </c>
      <c r="K12" s="654">
        <f>J12/I12*100</f>
        <v>100</v>
      </c>
      <c r="L12" s="649">
        <v>575</v>
      </c>
      <c r="M12" s="654">
        <f>L12/I12*100</f>
        <v>100</v>
      </c>
      <c r="N12" s="649">
        <v>575</v>
      </c>
      <c r="O12" s="1024">
        <f t="shared" ref="O12:O30" si="4">N12/I12*100</f>
        <v>100</v>
      </c>
      <c r="P12" s="649">
        <v>575</v>
      </c>
      <c r="Q12" s="1024">
        <f>P12/I12*100</f>
        <v>100</v>
      </c>
      <c r="R12" s="649">
        <v>575</v>
      </c>
      <c r="S12" s="1024">
        <f>R12/I12*100</f>
        <v>100</v>
      </c>
      <c r="T12" s="637">
        <v>575</v>
      </c>
      <c r="U12" s="449">
        <f t="shared" si="3"/>
        <v>100</v>
      </c>
    </row>
    <row r="13" spans="1:21" ht="20.25" customHeight="1" x14ac:dyDescent="0.2">
      <c r="A13" s="12">
        <f>'9'!A11</f>
        <v>3</v>
      </c>
      <c r="B13" s="12"/>
      <c r="C13" s="12" t="str">
        <f>'9'!C11</f>
        <v>Tawangsari</v>
      </c>
      <c r="D13" s="649">
        <v>511</v>
      </c>
      <c r="E13" s="649">
        <v>503</v>
      </c>
      <c r="F13" s="654">
        <f t="shared" si="0"/>
        <v>98.43444227005871</v>
      </c>
      <c r="G13" s="649">
        <v>452</v>
      </c>
      <c r="H13" s="654">
        <f t="shared" si="1"/>
        <v>88.454011741682976</v>
      </c>
      <c r="I13" s="649">
        <v>493</v>
      </c>
      <c r="J13" s="649">
        <v>444</v>
      </c>
      <c r="K13" s="654">
        <f>J13/I13*100</f>
        <v>90.060851926977691</v>
      </c>
      <c r="L13" s="649">
        <v>444</v>
      </c>
      <c r="M13" s="654">
        <f t="shared" ref="M13:M30" si="5">L13/I13*100</f>
        <v>90.060851926977691</v>
      </c>
      <c r="N13" s="649">
        <v>437</v>
      </c>
      <c r="O13" s="1024">
        <f>N13/I13*100</f>
        <v>88.640973630831638</v>
      </c>
      <c r="P13" s="649">
        <v>425</v>
      </c>
      <c r="Q13" s="1024">
        <f t="shared" ref="Q13:Q30" si="6">P13/I13*100</f>
        <v>86.206896551724128</v>
      </c>
      <c r="R13" s="649">
        <v>420</v>
      </c>
      <c r="S13" s="1024">
        <f t="shared" ref="S13:S30" si="7">R13/I13*100</f>
        <v>85.192697768762685</v>
      </c>
      <c r="T13" s="637">
        <v>392</v>
      </c>
      <c r="U13" s="449">
        <f t="shared" si="3"/>
        <v>79.513184584178504</v>
      </c>
    </row>
    <row r="14" spans="1:21" ht="20.25" customHeight="1" x14ac:dyDescent="0.2">
      <c r="A14" s="12">
        <f>'9'!A12</f>
        <v>4</v>
      </c>
      <c r="B14" s="12" t="str">
        <f>'9'!B12</f>
        <v>Puri</v>
      </c>
      <c r="C14" s="12" t="str">
        <f>'9'!C12</f>
        <v>Puri</v>
      </c>
      <c r="D14" s="649">
        <v>1145</v>
      </c>
      <c r="E14" s="649">
        <v>996</v>
      </c>
      <c r="F14" s="654">
        <f t="shared" si="0"/>
        <v>86.986899563318772</v>
      </c>
      <c r="G14" s="649">
        <v>899</v>
      </c>
      <c r="H14" s="654">
        <f>G14/D14*100</f>
        <v>78.515283842794759</v>
      </c>
      <c r="I14" s="649">
        <v>1065</v>
      </c>
      <c r="J14" s="649">
        <v>910</v>
      </c>
      <c r="K14" s="654">
        <f t="shared" si="2"/>
        <v>85.44600938967136</v>
      </c>
      <c r="L14" s="649">
        <v>910</v>
      </c>
      <c r="M14" s="654">
        <f t="shared" si="5"/>
        <v>85.44600938967136</v>
      </c>
      <c r="N14" s="649">
        <v>883</v>
      </c>
      <c r="O14" s="1024">
        <f t="shared" si="4"/>
        <v>82.910798122065728</v>
      </c>
      <c r="P14" s="649">
        <v>902</v>
      </c>
      <c r="Q14" s="1024">
        <f t="shared" si="6"/>
        <v>84.694835680751169</v>
      </c>
      <c r="R14" s="649">
        <v>886</v>
      </c>
      <c r="S14" s="1024">
        <f t="shared" si="7"/>
        <v>83.1924882629108</v>
      </c>
      <c r="T14" s="637">
        <v>863</v>
      </c>
      <c r="U14" s="449">
        <f t="shared" si="3"/>
        <v>81.032863849765263</v>
      </c>
    </row>
    <row r="15" spans="1:21" ht="20.25" customHeight="1" x14ac:dyDescent="0.2">
      <c r="A15" s="12">
        <f>'9'!A13</f>
        <v>5</v>
      </c>
      <c r="B15" s="12" t="str">
        <f>'9'!B13</f>
        <v>Mojoanyar</v>
      </c>
      <c r="C15" s="12" t="str">
        <f>'9'!C13</f>
        <v>Gayaman</v>
      </c>
      <c r="D15" s="649">
        <v>742</v>
      </c>
      <c r="E15" s="649">
        <v>638</v>
      </c>
      <c r="F15" s="654">
        <f t="shared" si="0"/>
        <v>85.983827493261458</v>
      </c>
      <c r="G15" s="649">
        <v>585</v>
      </c>
      <c r="H15" s="654">
        <f t="shared" si="1"/>
        <v>78.840970350404319</v>
      </c>
      <c r="I15" s="649">
        <v>700</v>
      </c>
      <c r="J15" s="649">
        <v>610</v>
      </c>
      <c r="K15" s="654">
        <f t="shared" si="2"/>
        <v>87.142857142857139</v>
      </c>
      <c r="L15" s="649">
        <v>609</v>
      </c>
      <c r="M15" s="654">
        <f t="shared" si="5"/>
        <v>87</v>
      </c>
      <c r="N15" s="649">
        <v>610</v>
      </c>
      <c r="O15" s="1024">
        <f t="shared" si="4"/>
        <v>87.142857142857139</v>
      </c>
      <c r="P15" s="649">
        <v>607</v>
      </c>
      <c r="Q15" s="1024">
        <f t="shared" si="6"/>
        <v>86.714285714285708</v>
      </c>
      <c r="R15" s="649">
        <v>601</v>
      </c>
      <c r="S15" s="1024">
        <f t="shared" si="7"/>
        <v>85.857142857142861</v>
      </c>
      <c r="T15" s="637">
        <v>580</v>
      </c>
      <c r="U15" s="449">
        <f t="shared" si="3"/>
        <v>82.857142857142861</v>
      </c>
    </row>
    <row r="16" spans="1:21" ht="20.25" customHeight="1" x14ac:dyDescent="0.2">
      <c r="A16" s="12">
        <f>'9'!A14</f>
        <v>6</v>
      </c>
      <c r="B16" s="12" t="str">
        <f>'9'!B14</f>
        <v>Bangsal</v>
      </c>
      <c r="C16" s="12" t="str">
        <f>'9'!C14</f>
        <v>Bangsal</v>
      </c>
      <c r="D16" s="649">
        <v>916</v>
      </c>
      <c r="E16" s="649">
        <v>944</v>
      </c>
      <c r="F16" s="654">
        <f t="shared" si="0"/>
        <v>103.05676855895196</v>
      </c>
      <c r="G16" s="649">
        <v>917</v>
      </c>
      <c r="H16" s="654">
        <f t="shared" si="1"/>
        <v>100.10917030567686</v>
      </c>
      <c r="I16" s="649">
        <v>891</v>
      </c>
      <c r="J16" s="649">
        <v>928</v>
      </c>
      <c r="K16" s="654">
        <f t="shared" si="2"/>
        <v>104.15263748597081</v>
      </c>
      <c r="L16" s="649">
        <v>928</v>
      </c>
      <c r="M16" s="654">
        <f t="shared" si="5"/>
        <v>104.15263748597081</v>
      </c>
      <c r="N16" s="649">
        <v>928</v>
      </c>
      <c r="O16" s="1024">
        <f t="shared" si="4"/>
        <v>104.15263748597081</v>
      </c>
      <c r="P16" s="649">
        <v>928</v>
      </c>
      <c r="Q16" s="1024">
        <f t="shared" si="6"/>
        <v>104.15263748597081</v>
      </c>
      <c r="R16" s="649">
        <v>929</v>
      </c>
      <c r="S16" s="1024">
        <f t="shared" si="7"/>
        <v>104.2648709315376</v>
      </c>
      <c r="T16" s="637">
        <v>929</v>
      </c>
      <c r="U16" s="449">
        <f t="shared" si="3"/>
        <v>104.2648709315376</v>
      </c>
    </row>
    <row r="17" spans="1:21" ht="20.25" customHeight="1" x14ac:dyDescent="0.2">
      <c r="A17" s="12">
        <f>'9'!A15</f>
        <v>7</v>
      </c>
      <c r="B17" s="12" t="str">
        <f>'9'!B15</f>
        <v>Gedeg</v>
      </c>
      <c r="C17" s="12" t="str">
        <f>'9'!C15</f>
        <v>Gedeg</v>
      </c>
      <c r="D17" s="649">
        <v>570</v>
      </c>
      <c r="E17" s="649">
        <v>604</v>
      </c>
      <c r="F17" s="654">
        <f t="shared" si="0"/>
        <v>105.96491228070175</v>
      </c>
      <c r="G17" s="649">
        <v>482</v>
      </c>
      <c r="H17" s="654">
        <f t="shared" si="1"/>
        <v>84.561403508771932</v>
      </c>
      <c r="I17" s="649">
        <v>533</v>
      </c>
      <c r="J17" s="649">
        <v>464</v>
      </c>
      <c r="K17" s="654">
        <f>J17/I17*100</f>
        <v>87.054409005628514</v>
      </c>
      <c r="L17" s="649">
        <v>464</v>
      </c>
      <c r="M17" s="654">
        <f t="shared" si="5"/>
        <v>87.054409005628514</v>
      </c>
      <c r="N17" s="649">
        <v>456</v>
      </c>
      <c r="O17" s="1024">
        <f>N17/I17*100</f>
        <v>85.553470919324582</v>
      </c>
      <c r="P17" s="649">
        <v>452</v>
      </c>
      <c r="Q17" s="1024">
        <f t="shared" si="6"/>
        <v>84.803001876172615</v>
      </c>
      <c r="R17" s="649">
        <v>441</v>
      </c>
      <c r="S17" s="1024">
        <f t="shared" si="7"/>
        <v>82.73921200750469</v>
      </c>
      <c r="T17" s="637">
        <v>449</v>
      </c>
      <c r="U17" s="449">
        <f t="shared" si="3"/>
        <v>84.240150093808637</v>
      </c>
    </row>
    <row r="18" spans="1:21" ht="20.25" customHeight="1" x14ac:dyDescent="0.2">
      <c r="A18" s="12">
        <f>'9'!A16</f>
        <v>8</v>
      </c>
      <c r="B18" s="12"/>
      <c r="C18" s="12" t="str">
        <f>'9'!C16</f>
        <v>Lespadangan</v>
      </c>
      <c r="D18" s="649">
        <v>354</v>
      </c>
      <c r="E18" s="649">
        <v>303</v>
      </c>
      <c r="F18" s="654">
        <f t="shared" si="0"/>
        <v>85.593220338983059</v>
      </c>
      <c r="G18" s="649">
        <v>270</v>
      </c>
      <c r="H18" s="654">
        <f t="shared" si="1"/>
        <v>76.271186440677965</v>
      </c>
      <c r="I18" s="649">
        <v>327</v>
      </c>
      <c r="J18" s="649">
        <v>261</v>
      </c>
      <c r="K18" s="654">
        <f t="shared" si="2"/>
        <v>79.816513761467888</v>
      </c>
      <c r="L18" s="649">
        <v>261</v>
      </c>
      <c r="M18" s="654">
        <f t="shared" si="5"/>
        <v>79.816513761467888</v>
      </c>
      <c r="N18" s="649">
        <v>269</v>
      </c>
      <c r="O18" s="1024">
        <f t="shared" si="4"/>
        <v>82.262996941896034</v>
      </c>
      <c r="P18" s="649">
        <v>263</v>
      </c>
      <c r="Q18" s="1024">
        <f t="shared" si="6"/>
        <v>80.428134556574932</v>
      </c>
      <c r="R18" s="649">
        <v>251</v>
      </c>
      <c r="S18" s="1024">
        <f t="shared" si="7"/>
        <v>76.758409785932727</v>
      </c>
      <c r="T18" s="637">
        <v>256</v>
      </c>
      <c r="U18" s="449">
        <f t="shared" si="3"/>
        <v>78.287461773700301</v>
      </c>
    </row>
    <row r="19" spans="1:21" ht="20.25" customHeight="1" x14ac:dyDescent="0.2">
      <c r="A19" s="12">
        <f>'9'!A17</f>
        <v>9</v>
      </c>
      <c r="B19" s="12" t="str">
        <f>'9'!B17</f>
        <v>Kemlagi</v>
      </c>
      <c r="C19" s="12" t="str">
        <f>'9'!C17</f>
        <v>Kemlagi</v>
      </c>
      <c r="D19" s="649">
        <v>588</v>
      </c>
      <c r="E19" s="649">
        <v>592</v>
      </c>
      <c r="F19" s="654">
        <f t="shared" si="0"/>
        <v>100.68027210884354</v>
      </c>
      <c r="G19" s="649">
        <v>552</v>
      </c>
      <c r="H19" s="654">
        <f t="shared" si="1"/>
        <v>93.877551020408163</v>
      </c>
      <c r="I19" s="649">
        <v>581</v>
      </c>
      <c r="J19" s="649">
        <v>554</v>
      </c>
      <c r="K19" s="654">
        <f t="shared" si="2"/>
        <v>95.352839931153184</v>
      </c>
      <c r="L19" s="649">
        <v>554</v>
      </c>
      <c r="M19" s="654">
        <f t="shared" si="5"/>
        <v>95.352839931153184</v>
      </c>
      <c r="N19" s="649">
        <v>554</v>
      </c>
      <c r="O19" s="1024">
        <f t="shared" si="4"/>
        <v>95.352839931153184</v>
      </c>
      <c r="P19" s="649">
        <v>554</v>
      </c>
      <c r="Q19" s="1024">
        <f t="shared" si="6"/>
        <v>95.352839931153184</v>
      </c>
      <c r="R19" s="649">
        <v>554</v>
      </c>
      <c r="S19" s="1024">
        <f t="shared" si="7"/>
        <v>95.352839931153184</v>
      </c>
      <c r="T19" s="637">
        <v>555</v>
      </c>
      <c r="U19" s="449">
        <f t="shared" si="3"/>
        <v>95.524956970740106</v>
      </c>
    </row>
    <row r="20" spans="1:21" ht="20.25" customHeight="1" x14ac:dyDescent="0.2">
      <c r="A20" s="12">
        <f>'9'!A18</f>
        <v>10</v>
      </c>
      <c r="B20" s="12"/>
      <c r="C20" s="12" t="str">
        <f>'9'!C18</f>
        <v>Kedungsari</v>
      </c>
      <c r="D20" s="649">
        <v>393</v>
      </c>
      <c r="E20" s="649">
        <v>362</v>
      </c>
      <c r="F20" s="654">
        <f t="shared" ref="F20:F37" si="8">E20/D20*100</f>
        <v>92.111959287531803</v>
      </c>
      <c r="G20" s="649">
        <v>288</v>
      </c>
      <c r="H20" s="654">
        <f t="shared" ref="H20:H37" si="9">G20/D20*100</f>
        <v>73.282442748091597</v>
      </c>
      <c r="I20" s="649">
        <v>372</v>
      </c>
      <c r="J20" s="649">
        <v>306</v>
      </c>
      <c r="K20" s="654">
        <f t="shared" ref="K20:K30" si="10">J20/I20*100</f>
        <v>82.258064516129039</v>
      </c>
      <c r="L20" s="649">
        <v>306</v>
      </c>
      <c r="M20" s="654">
        <f t="shared" si="5"/>
        <v>82.258064516129039</v>
      </c>
      <c r="N20" s="649">
        <v>306</v>
      </c>
      <c r="O20" s="1024">
        <f t="shared" si="4"/>
        <v>82.258064516129039</v>
      </c>
      <c r="P20" s="649">
        <v>304</v>
      </c>
      <c r="Q20" s="1024">
        <f t="shared" si="6"/>
        <v>81.72043010752688</v>
      </c>
      <c r="R20" s="649">
        <v>297</v>
      </c>
      <c r="S20" s="1024">
        <f t="shared" si="7"/>
        <v>79.838709677419345</v>
      </c>
      <c r="T20" s="637">
        <v>289</v>
      </c>
      <c r="U20" s="449">
        <f t="shared" si="3"/>
        <v>77.688172043010752</v>
      </c>
    </row>
    <row r="21" spans="1:21" ht="20.25" customHeight="1" x14ac:dyDescent="0.2">
      <c r="A21" s="12">
        <f>'9'!A19</f>
        <v>11</v>
      </c>
      <c r="B21" s="12" t="str">
        <f>'9'!B19</f>
        <v>Dawarblandong</v>
      </c>
      <c r="C21" s="12" t="str">
        <f>'9'!C19</f>
        <v>Dawarblandong</v>
      </c>
      <c r="D21" s="649">
        <v>814</v>
      </c>
      <c r="E21" s="649">
        <v>716</v>
      </c>
      <c r="F21" s="654">
        <f t="shared" si="8"/>
        <v>87.960687960687949</v>
      </c>
      <c r="G21" s="649">
        <v>643</v>
      </c>
      <c r="H21" s="654">
        <f t="shared" si="9"/>
        <v>78.992628992628994</v>
      </c>
      <c r="I21" s="649">
        <v>722</v>
      </c>
      <c r="J21" s="649">
        <v>686</v>
      </c>
      <c r="K21" s="654">
        <f>J21/I21*100</f>
        <v>95.013850415512465</v>
      </c>
      <c r="L21" s="649">
        <v>686</v>
      </c>
      <c r="M21" s="654">
        <f t="shared" si="5"/>
        <v>95.013850415512465</v>
      </c>
      <c r="N21" s="649">
        <v>699</v>
      </c>
      <c r="O21" s="1024">
        <f t="shared" si="4"/>
        <v>96.81440443213296</v>
      </c>
      <c r="P21" s="649">
        <v>694</v>
      </c>
      <c r="Q21" s="1024">
        <f t="shared" si="6"/>
        <v>96.121883656509695</v>
      </c>
      <c r="R21" s="649">
        <v>665</v>
      </c>
      <c r="S21" s="1024">
        <f t="shared" si="7"/>
        <v>92.10526315789474</v>
      </c>
      <c r="T21" s="637">
        <v>644</v>
      </c>
      <c r="U21" s="449">
        <f t="shared" si="3"/>
        <v>89.196675900277015</v>
      </c>
    </row>
    <row r="22" spans="1:21" ht="20.25" customHeight="1" x14ac:dyDescent="0.2">
      <c r="A22" s="12">
        <f>'9'!A20</f>
        <v>12</v>
      </c>
      <c r="B22" s="12" t="str">
        <f>'9'!B20</f>
        <v>Jetis</v>
      </c>
      <c r="C22" s="12" t="str">
        <f>'9'!C20</f>
        <v>Kupang</v>
      </c>
      <c r="D22" s="649">
        <v>835</v>
      </c>
      <c r="E22" s="649">
        <v>791</v>
      </c>
      <c r="F22" s="654">
        <f t="shared" si="8"/>
        <v>94.730538922155688</v>
      </c>
      <c r="G22" s="649">
        <v>704</v>
      </c>
      <c r="H22" s="654">
        <f t="shared" si="9"/>
        <v>84.311377245508979</v>
      </c>
      <c r="I22" s="649">
        <v>823</v>
      </c>
      <c r="J22" s="649">
        <v>750</v>
      </c>
      <c r="K22" s="654">
        <f t="shared" si="10"/>
        <v>91.130012150668279</v>
      </c>
      <c r="L22" s="649">
        <v>750</v>
      </c>
      <c r="M22" s="654">
        <f t="shared" si="5"/>
        <v>91.130012150668279</v>
      </c>
      <c r="N22" s="649">
        <v>749</v>
      </c>
      <c r="O22" s="1024">
        <f t="shared" si="4"/>
        <v>91.008505467800731</v>
      </c>
      <c r="P22" s="649">
        <v>748</v>
      </c>
      <c r="Q22" s="1024">
        <f t="shared" si="6"/>
        <v>90.886998784933169</v>
      </c>
      <c r="R22" s="649">
        <v>745</v>
      </c>
      <c r="S22" s="1024">
        <f t="shared" si="7"/>
        <v>90.522478736330498</v>
      </c>
      <c r="T22" s="637">
        <v>727</v>
      </c>
      <c r="U22" s="449">
        <f t="shared" si="3"/>
        <v>88.335358444714458</v>
      </c>
    </row>
    <row r="23" spans="1:21" ht="20.25" customHeight="1" x14ac:dyDescent="0.2">
      <c r="A23" s="12">
        <f>'9'!A21</f>
        <v>13</v>
      </c>
      <c r="B23" s="12"/>
      <c r="C23" s="12" t="str">
        <f>'9'!C21</f>
        <v>Jetis</v>
      </c>
      <c r="D23" s="649">
        <v>481</v>
      </c>
      <c r="E23" s="649">
        <v>503</v>
      </c>
      <c r="F23" s="654">
        <f t="shared" si="8"/>
        <v>104.57380457380457</v>
      </c>
      <c r="G23" s="649">
        <v>470</v>
      </c>
      <c r="H23" s="654">
        <f t="shared" si="9"/>
        <v>97.713097713097724</v>
      </c>
      <c r="I23" s="649">
        <v>470</v>
      </c>
      <c r="J23" s="649">
        <v>446</v>
      </c>
      <c r="K23" s="654">
        <f t="shared" si="10"/>
        <v>94.893617021276597</v>
      </c>
      <c r="L23" s="649">
        <v>446</v>
      </c>
      <c r="M23" s="654">
        <f t="shared" si="5"/>
        <v>94.893617021276597</v>
      </c>
      <c r="N23" s="649">
        <v>446</v>
      </c>
      <c r="O23" s="1024">
        <f t="shared" si="4"/>
        <v>94.893617021276597</v>
      </c>
      <c r="P23" s="649">
        <v>446</v>
      </c>
      <c r="Q23" s="1024">
        <f t="shared" si="6"/>
        <v>94.893617021276597</v>
      </c>
      <c r="R23" s="649">
        <v>446</v>
      </c>
      <c r="S23" s="1024">
        <f t="shared" si="7"/>
        <v>94.893617021276597</v>
      </c>
      <c r="T23" s="637">
        <v>447</v>
      </c>
      <c r="U23" s="449">
        <f t="shared" si="3"/>
        <v>95.106382978723403</v>
      </c>
    </row>
    <row r="24" spans="1:21" ht="20.25" customHeight="1" x14ac:dyDescent="0.2">
      <c r="A24" s="12">
        <f>'9'!A22</f>
        <v>14</v>
      </c>
      <c r="B24" s="12" t="str">
        <f>'9'!B22</f>
        <v>Mojosari</v>
      </c>
      <c r="C24" s="12" t="str">
        <f>'9'!C22</f>
        <v>Mojosari</v>
      </c>
      <c r="D24" s="649">
        <v>706</v>
      </c>
      <c r="E24" s="649">
        <v>653</v>
      </c>
      <c r="F24" s="654">
        <f>E24/D24*100</f>
        <v>92.492917847025495</v>
      </c>
      <c r="G24" s="649">
        <v>583</v>
      </c>
      <c r="H24" s="654">
        <f t="shared" si="9"/>
        <v>82.577903682719551</v>
      </c>
      <c r="I24" s="649">
        <v>672</v>
      </c>
      <c r="J24" s="649">
        <v>586</v>
      </c>
      <c r="K24" s="654">
        <f t="shared" si="10"/>
        <v>87.202380952380949</v>
      </c>
      <c r="L24" s="649">
        <v>586</v>
      </c>
      <c r="M24" s="654">
        <f t="shared" si="5"/>
        <v>87.202380952380949</v>
      </c>
      <c r="N24" s="649">
        <v>586</v>
      </c>
      <c r="O24" s="1024">
        <f t="shared" si="4"/>
        <v>87.202380952380949</v>
      </c>
      <c r="P24" s="649">
        <v>586</v>
      </c>
      <c r="Q24" s="1024">
        <f t="shared" si="6"/>
        <v>87.202380952380949</v>
      </c>
      <c r="R24" s="649">
        <v>586</v>
      </c>
      <c r="S24" s="1024">
        <f t="shared" si="7"/>
        <v>87.202380952380949</v>
      </c>
      <c r="T24" s="637">
        <v>569</v>
      </c>
      <c r="U24" s="449">
        <f t="shared" si="3"/>
        <v>84.672619047619051</v>
      </c>
    </row>
    <row r="25" spans="1:21" ht="20.25" customHeight="1" x14ac:dyDescent="0.2">
      <c r="A25" s="12">
        <f>'9'!A23</f>
        <v>15</v>
      </c>
      <c r="B25" s="12"/>
      <c r="C25" s="12" t="str">
        <f>'9'!C23</f>
        <v>Modopuro</v>
      </c>
      <c r="D25" s="649">
        <v>576</v>
      </c>
      <c r="E25" s="649">
        <v>558</v>
      </c>
      <c r="F25" s="654">
        <f t="shared" si="8"/>
        <v>96.875</v>
      </c>
      <c r="G25" s="649">
        <v>474</v>
      </c>
      <c r="H25" s="654">
        <f t="shared" si="9"/>
        <v>82.291666666666657</v>
      </c>
      <c r="I25" s="649">
        <v>558</v>
      </c>
      <c r="J25" s="649">
        <v>480</v>
      </c>
      <c r="K25" s="654">
        <f t="shared" si="10"/>
        <v>86.021505376344081</v>
      </c>
      <c r="L25" s="649">
        <v>480</v>
      </c>
      <c r="M25" s="654">
        <f t="shared" si="5"/>
        <v>86.021505376344081</v>
      </c>
      <c r="N25" s="649">
        <v>481</v>
      </c>
      <c r="O25" s="1024">
        <f t="shared" si="4"/>
        <v>86.200716845878134</v>
      </c>
      <c r="P25" s="649">
        <v>481</v>
      </c>
      <c r="Q25" s="1024">
        <f t="shared" si="6"/>
        <v>86.200716845878134</v>
      </c>
      <c r="R25" s="649">
        <v>482</v>
      </c>
      <c r="S25" s="1024">
        <f t="shared" si="7"/>
        <v>86.379928315412187</v>
      </c>
      <c r="T25" s="637">
        <v>475</v>
      </c>
      <c r="U25" s="449">
        <f t="shared" si="3"/>
        <v>85.12544802867383</v>
      </c>
    </row>
    <row r="26" spans="1:21" ht="20.25" customHeight="1" x14ac:dyDescent="0.2">
      <c r="A26" s="12">
        <f>'9'!A24</f>
        <v>16</v>
      </c>
      <c r="B26" s="12" t="str">
        <f>'9'!B24</f>
        <v>Pungging</v>
      </c>
      <c r="C26" s="12" t="str">
        <f>'9'!C24</f>
        <v>Pungging</v>
      </c>
      <c r="D26" s="649">
        <v>830</v>
      </c>
      <c r="E26" s="649">
        <v>832</v>
      </c>
      <c r="F26" s="654">
        <f t="shared" si="8"/>
        <v>100.2409638554217</v>
      </c>
      <c r="G26" s="649">
        <v>813</v>
      </c>
      <c r="H26" s="654">
        <f t="shared" si="9"/>
        <v>97.951807228915669</v>
      </c>
      <c r="I26" s="649">
        <v>811</v>
      </c>
      <c r="J26" s="649">
        <v>822</v>
      </c>
      <c r="K26" s="654">
        <f t="shared" si="10"/>
        <v>101.35635018495684</v>
      </c>
      <c r="L26" s="649">
        <v>822</v>
      </c>
      <c r="M26" s="654">
        <f>L26/I26*100</f>
        <v>101.35635018495684</v>
      </c>
      <c r="N26" s="649">
        <v>822</v>
      </c>
      <c r="O26" s="1024">
        <f t="shared" si="4"/>
        <v>101.35635018495684</v>
      </c>
      <c r="P26" s="649">
        <v>827</v>
      </c>
      <c r="Q26" s="1024">
        <f t="shared" si="6"/>
        <v>101.97287299630086</v>
      </c>
      <c r="R26" s="649">
        <v>829</v>
      </c>
      <c r="S26" s="1024">
        <f t="shared" si="7"/>
        <v>102.21948212083846</v>
      </c>
      <c r="T26" s="637">
        <v>814</v>
      </c>
      <c r="U26" s="449">
        <f t="shared" si="3"/>
        <v>100.36991368680641</v>
      </c>
    </row>
    <row r="27" spans="1:21" ht="20.25" customHeight="1" x14ac:dyDescent="0.2">
      <c r="A27" s="12">
        <f>'9'!A25</f>
        <v>17</v>
      </c>
      <c r="B27" s="12"/>
      <c r="C27" s="12" t="str">
        <f>'9'!C25</f>
        <v>Watukenongo</v>
      </c>
      <c r="D27" s="649">
        <v>397</v>
      </c>
      <c r="E27" s="649">
        <v>408</v>
      </c>
      <c r="F27" s="654">
        <f t="shared" si="8"/>
        <v>102.77078085642317</v>
      </c>
      <c r="G27" s="649">
        <v>362</v>
      </c>
      <c r="H27" s="654">
        <f t="shared" si="9"/>
        <v>91.183879093198996</v>
      </c>
      <c r="I27" s="649">
        <v>378</v>
      </c>
      <c r="J27" s="649">
        <v>345</v>
      </c>
      <c r="K27" s="654">
        <f t="shared" si="10"/>
        <v>91.269841269841265</v>
      </c>
      <c r="L27" s="649">
        <v>345</v>
      </c>
      <c r="M27" s="654">
        <f t="shared" si="5"/>
        <v>91.269841269841265</v>
      </c>
      <c r="N27" s="649">
        <v>342</v>
      </c>
      <c r="O27" s="1024">
        <f t="shared" si="4"/>
        <v>90.476190476190482</v>
      </c>
      <c r="P27" s="649">
        <v>342</v>
      </c>
      <c r="Q27" s="1024">
        <f>P27/I27*100</f>
        <v>90.476190476190482</v>
      </c>
      <c r="R27" s="649">
        <v>338</v>
      </c>
      <c r="S27" s="1024">
        <f t="shared" si="7"/>
        <v>89.417989417989418</v>
      </c>
      <c r="T27" s="637">
        <v>326</v>
      </c>
      <c r="U27" s="449">
        <f t="shared" si="3"/>
        <v>86.24338624338624</v>
      </c>
    </row>
    <row r="28" spans="1:21" ht="20.25" customHeight="1" x14ac:dyDescent="0.2">
      <c r="A28" s="12">
        <f>'9'!A26</f>
        <v>18</v>
      </c>
      <c r="B28" s="12" t="str">
        <f>'9'!B26</f>
        <v>Ngoro</v>
      </c>
      <c r="C28" s="12" t="str">
        <f>'9'!C26</f>
        <v>Ngoro</v>
      </c>
      <c r="D28" s="649">
        <v>773</v>
      </c>
      <c r="E28" s="649">
        <v>751</v>
      </c>
      <c r="F28" s="654">
        <f t="shared" si="8"/>
        <v>97.153945666235444</v>
      </c>
      <c r="G28" s="649">
        <v>725</v>
      </c>
      <c r="H28" s="654">
        <f>G28/D28*100</f>
        <v>93.790426908150053</v>
      </c>
      <c r="I28" s="649">
        <v>762</v>
      </c>
      <c r="J28" s="649">
        <v>782</v>
      </c>
      <c r="K28" s="654">
        <f t="shared" si="10"/>
        <v>102.6246719160105</v>
      </c>
      <c r="L28" s="649">
        <v>782</v>
      </c>
      <c r="M28" s="654">
        <f t="shared" si="5"/>
        <v>102.6246719160105</v>
      </c>
      <c r="N28" s="649">
        <v>790</v>
      </c>
      <c r="O28" s="1024">
        <f t="shared" si="4"/>
        <v>103.6745406824147</v>
      </c>
      <c r="P28" s="649">
        <v>789</v>
      </c>
      <c r="Q28" s="1024">
        <f>P28/I28*100</f>
        <v>103.54330708661416</v>
      </c>
      <c r="R28" s="649">
        <v>793</v>
      </c>
      <c r="S28" s="1024">
        <f t="shared" si="7"/>
        <v>104.06824146981629</v>
      </c>
      <c r="T28" s="637">
        <v>752</v>
      </c>
      <c r="U28" s="449">
        <f t="shared" si="3"/>
        <v>98.687664041994751</v>
      </c>
    </row>
    <row r="29" spans="1:21" ht="20.25" customHeight="1" x14ac:dyDescent="0.2">
      <c r="A29" s="12">
        <f>'9'!A27</f>
        <v>19</v>
      </c>
      <c r="B29" s="12"/>
      <c r="C29" s="12" t="str">
        <f>'9'!C27</f>
        <v>Manduro</v>
      </c>
      <c r="D29" s="649">
        <v>492</v>
      </c>
      <c r="E29" s="649">
        <v>473</v>
      </c>
      <c r="F29" s="654">
        <f t="shared" si="8"/>
        <v>96.138211382113823</v>
      </c>
      <c r="G29" s="649">
        <v>484</v>
      </c>
      <c r="H29" s="654">
        <f t="shared" si="9"/>
        <v>98.373983739837399</v>
      </c>
      <c r="I29" s="649">
        <v>468</v>
      </c>
      <c r="J29" s="649">
        <v>467</v>
      </c>
      <c r="K29" s="654">
        <f t="shared" si="10"/>
        <v>99.786324786324784</v>
      </c>
      <c r="L29" s="649">
        <v>467</v>
      </c>
      <c r="M29" s="654">
        <f t="shared" si="5"/>
        <v>99.786324786324784</v>
      </c>
      <c r="N29" s="649">
        <v>461</v>
      </c>
      <c r="O29" s="1024">
        <f t="shared" si="4"/>
        <v>98.504273504273513</v>
      </c>
      <c r="P29" s="649">
        <v>455</v>
      </c>
      <c r="Q29" s="1024">
        <f t="shared" si="6"/>
        <v>97.222222222222214</v>
      </c>
      <c r="R29" s="649">
        <v>449</v>
      </c>
      <c r="S29" s="1024">
        <f t="shared" si="7"/>
        <v>95.940170940170944</v>
      </c>
      <c r="T29" s="637">
        <v>467</v>
      </c>
      <c r="U29" s="449">
        <f t="shared" si="3"/>
        <v>99.786324786324784</v>
      </c>
    </row>
    <row r="30" spans="1:21" ht="20.25" customHeight="1" x14ac:dyDescent="0.2">
      <c r="A30" s="12">
        <f>'9'!A28</f>
        <v>20</v>
      </c>
      <c r="B30" s="12" t="str">
        <f>'9'!B28</f>
        <v>Dlanggu</v>
      </c>
      <c r="C30" s="12" t="str">
        <f>'9'!C28</f>
        <v>Dlanggu</v>
      </c>
      <c r="D30" s="649">
        <v>903</v>
      </c>
      <c r="E30" s="649">
        <v>920</v>
      </c>
      <c r="F30" s="654">
        <f t="shared" si="8"/>
        <v>101.88261351052049</v>
      </c>
      <c r="G30" s="649">
        <v>828</v>
      </c>
      <c r="H30" s="654">
        <f t="shared" si="9"/>
        <v>91.694352159468437</v>
      </c>
      <c r="I30" s="649">
        <v>874</v>
      </c>
      <c r="J30" s="649">
        <v>820</v>
      </c>
      <c r="K30" s="654">
        <f t="shared" si="10"/>
        <v>93.821510297482831</v>
      </c>
      <c r="L30" s="649">
        <v>820</v>
      </c>
      <c r="M30" s="654">
        <f t="shared" si="5"/>
        <v>93.821510297482831</v>
      </c>
      <c r="N30" s="649">
        <v>816</v>
      </c>
      <c r="O30" s="1024">
        <f t="shared" si="4"/>
        <v>93.363844393592672</v>
      </c>
      <c r="P30" s="649">
        <v>813</v>
      </c>
      <c r="Q30" s="1024">
        <f t="shared" si="6"/>
        <v>93.020594965675059</v>
      </c>
      <c r="R30" s="649">
        <v>819</v>
      </c>
      <c r="S30" s="1024">
        <f t="shared" si="7"/>
        <v>93.707093821510298</v>
      </c>
      <c r="T30" s="637">
        <v>792</v>
      </c>
      <c r="U30" s="449">
        <f t="shared" si="3"/>
        <v>90.617848970251714</v>
      </c>
    </row>
    <row r="31" spans="1:21" ht="20.25" customHeight="1" x14ac:dyDescent="0.2">
      <c r="A31" s="12">
        <f>'9'!A29</f>
        <v>21</v>
      </c>
      <c r="B31" s="14" t="s">
        <v>1133</v>
      </c>
      <c r="C31" s="14" t="s">
        <v>1133</v>
      </c>
      <c r="D31" s="649">
        <v>488</v>
      </c>
      <c r="E31" s="649">
        <v>422</v>
      </c>
      <c r="F31" s="654">
        <f t="shared" si="8"/>
        <v>86.47540983606558</v>
      </c>
      <c r="G31" s="649">
        <v>379</v>
      </c>
      <c r="H31" s="654">
        <f t="shared" si="9"/>
        <v>77.663934426229503</v>
      </c>
      <c r="I31" s="649">
        <v>459</v>
      </c>
      <c r="J31" s="649">
        <v>408</v>
      </c>
      <c r="K31" s="654">
        <f t="shared" ref="K31:K37" si="11">J31/I31*100</f>
        <v>88.888888888888886</v>
      </c>
      <c r="L31" s="649">
        <v>408</v>
      </c>
      <c r="M31" s="654">
        <f t="shared" ref="M31:M37" si="12">L31/I31*100</f>
        <v>88.888888888888886</v>
      </c>
      <c r="N31" s="649">
        <v>409</v>
      </c>
      <c r="O31" s="1024">
        <f t="shared" ref="O31:O37" si="13">N31/I31*100</f>
        <v>89.106753812636157</v>
      </c>
      <c r="P31" s="649">
        <v>401</v>
      </c>
      <c r="Q31" s="1024">
        <f t="shared" ref="Q31:Q37" si="14">P31/I31*100</f>
        <v>87.363834422657945</v>
      </c>
      <c r="R31" s="649">
        <v>392</v>
      </c>
      <c r="S31" s="1024">
        <f t="shared" ref="S31:S37" si="15">R31/I31*100</f>
        <v>85.403050108932462</v>
      </c>
      <c r="T31" s="637">
        <v>387</v>
      </c>
      <c r="U31" s="449">
        <f t="shared" ref="U31:U37" si="16">T31/I31*100</f>
        <v>84.313725490196077</v>
      </c>
    </row>
    <row r="32" spans="1:21" ht="20.25" customHeight="1" x14ac:dyDescent="0.2">
      <c r="A32" s="12">
        <f>'9'!A30</f>
        <v>22</v>
      </c>
      <c r="B32" s="14"/>
      <c r="C32" s="14" t="s">
        <v>1158</v>
      </c>
      <c r="D32" s="649">
        <v>483</v>
      </c>
      <c r="E32" s="649">
        <v>446</v>
      </c>
      <c r="F32" s="654">
        <f t="shared" si="8"/>
        <v>92.339544513457554</v>
      </c>
      <c r="G32" s="649">
        <v>384</v>
      </c>
      <c r="H32" s="654">
        <f t="shared" si="9"/>
        <v>79.503105590062106</v>
      </c>
      <c r="I32" s="649">
        <v>429</v>
      </c>
      <c r="J32" s="649">
        <v>403</v>
      </c>
      <c r="K32" s="654">
        <f t="shared" si="11"/>
        <v>93.939393939393938</v>
      </c>
      <c r="L32" s="649">
        <v>402</v>
      </c>
      <c r="M32" s="654">
        <f t="shared" si="12"/>
        <v>93.706293706293707</v>
      </c>
      <c r="N32" s="649">
        <v>410</v>
      </c>
      <c r="O32" s="1024">
        <f t="shared" si="13"/>
        <v>95.571095571095569</v>
      </c>
      <c r="P32" s="649">
        <v>412</v>
      </c>
      <c r="Q32" s="1024">
        <f t="shared" si="14"/>
        <v>96.037296037296045</v>
      </c>
      <c r="R32" s="649">
        <v>390</v>
      </c>
      <c r="S32" s="1024">
        <f t="shared" si="15"/>
        <v>90.909090909090907</v>
      </c>
      <c r="T32" s="637">
        <v>347</v>
      </c>
      <c r="U32" s="449">
        <f t="shared" si="16"/>
        <v>80.885780885780889</v>
      </c>
    </row>
    <row r="33" spans="1:21" ht="20.25" customHeight="1" x14ac:dyDescent="0.2">
      <c r="A33" s="12">
        <f>'9'!A31</f>
        <v>23</v>
      </c>
      <c r="B33" s="14" t="s">
        <v>1134</v>
      </c>
      <c r="C33" s="14" t="s">
        <v>1134</v>
      </c>
      <c r="D33" s="649">
        <v>548</v>
      </c>
      <c r="E33" s="649">
        <v>502</v>
      </c>
      <c r="F33" s="654">
        <f t="shared" si="8"/>
        <v>91.605839416058402</v>
      </c>
      <c r="G33" s="649">
        <v>388</v>
      </c>
      <c r="H33" s="654">
        <f t="shared" si="9"/>
        <v>70.802919708029194</v>
      </c>
      <c r="I33" s="649">
        <v>537</v>
      </c>
      <c r="J33" s="649">
        <v>437</v>
      </c>
      <c r="K33" s="654">
        <f t="shared" si="11"/>
        <v>81.378026070763497</v>
      </c>
      <c r="L33" s="649">
        <v>437</v>
      </c>
      <c r="M33" s="654">
        <f t="shared" si="12"/>
        <v>81.378026070763497</v>
      </c>
      <c r="N33" s="649">
        <v>437</v>
      </c>
      <c r="O33" s="1024">
        <f t="shared" si="13"/>
        <v>81.378026070763497</v>
      </c>
      <c r="P33" s="649">
        <v>437</v>
      </c>
      <c r="Q33" s="1024">
        <f t="shared" si="14"/>
        <v>81.378026070763497</v>
      </c>
      <c r="R33" s="649">
        <v>434</v>
      </c>
      <c r="S33" s="1024">
        <f t="shared" si="15"/>
        <v>80.819366852886404</v>
      </c>
      <c r="T33" s="637">
        <v>441</v>
      </c>
      <c r="U33" s="449">
        <f t="shared" si="16"/>
        <v>82.122905027932958</v>
      </c>
    </row>
    <row r="34" spans="1:21" ht="20.25" customHeight="1" x14ac:dyDescent="0.2">
      <c r="A34" s="12">
        <f>'9'!A32</f>
        <v>24</v>
      </c>
      <c r="B34" s="14"/>
      <c r="C34" s="14" t="s">
        <v>1159</v>
      </c>
      <c r="D34" s="649">
        <v>372</v>
      </c>
      <c r="E34" s="649">
        <v>370</v>
      </c>
      <c r="F34" s="654">
        <f t="shared" si="8"/>
        <v>99.462365591397855</v>
      </c>
      <c r="G34" s="649">
        <v>328</v>
      </c>
      <c r="H34" s="654">
        <f t="shared" si="9"/>
        <v>88.172043010752688</v>
      </c>
      <c r="I34" s="649">
        <v>350</v>
      </c>
      <c r="J34" s="649">
        <v>338</v>
      </c>
      <c r="K34" s="654">
        <f t="shared" si="11"/>
        <v>96.571428571428569</v>
      </c>
      <c r="L34" s="649">
        <v>338</v>
      </c>
      <c r="M34" s="654">
        <f t="shared" si="12"/>
        <v>96.571428571428569</v>
      </c>
      <c r="N34" s="649">
        <v>338</v>
      </c>
      <c r="O34" s="1024">
        <f t="shared" si="13"/>
        <v>96.571428571428569</v>
      </c>
      <c r="P34" s="649">
        <v>337</v>
      </c>
      <c r="Q34" s="1024">
        <f t="shared" si="14"/>
        <v>96.285714285714292</v>
      </c>
      <c r="R34" s="649">
        <v>334</v>
      </c>
      <c r="S34" s="1024">
        <f t="shared" si="15"/>
        <v>95.428571428571431</v>
      </c>
      <c r="T34" s="637">
        <v>323</v>
      </c>
      <c r="U34" s="449">
        <f t="shared" si="16"/>
        <v>92.285714285714278</v>
      </c>
    </row>
    <row r="35" spans="1:21" ht="20.25" customHeight="1" x14ac:dyDescent="0.2">
      <c r="A35" s="12">
        <f>'9'!A33</f>
        <v>25</v>
      </c>
      <c r="B35" s="14" t="s">
        <v>1135</v>
      </c>
      <c r="C35" s="14" t="s">
        <v>1135</v>
      </c>
      <c r="D35" s="649">
        <v>471</v>
      </c>
      <c r="E35" s="649">
        <v>386</v>
      </c>
      <c r="F35" s="654">
        <f t="shared" si="8"/>
        <v>81.953290870488331</v>
      </c>
      <c r="G35" s="649">
        <v>347</v>
      </c>
      <c r="H35" s="654">
        <f t="shared" si="9"/>
        <v>73.673036093418247</v>
      </c>
      <c r="I35" s="649">
        <v>450</v>
      </c>
      <c r="J35" s="649">
        <v>353</v>
      </c>
      <c r="K35" s="654">
        <f t="shared" si="11"/>
        <v>78.444444444444457</v>
      </c>
      <c r="L35" s="649">
        <v>353</v>
      </c>
      <c r="M35" s="654">
        <f t="shared" si="12"/>
        <v>78.444444444444457</v>
      </c>
      <c r="N35" s="649">
        <v>353</v>
      </c>
      <c r="O35" s="1024">
        <f t="shared" si="13"/>
        <v>78.444444444444457</v>
      </c>
      <c r="P35" s="649">
        <v>353</v>
      </c>
      <c r="Q35" s="1024">
        <f t="shared" si="14"/>
        <v>78.444444444444457</v>
      </c>
      <c r="R35" s="649">
        <v>353</v>
      </c>
      <c r="S35" s="1024">
        <f t="shared" si="15"/>
        <v>78.444444444444457</v>
      </c>
      <c r="T35" s="637">
        <v>340</v>
      </c>
      <c r="U35" s="449">
        <f t="shared" si="16"/>
        <v>75.555555555555557</v>
      </c>
    </row>
    <row r="36" spans="1:21" ht="20.25" customHeight="1" x14ac:dyDescent="0.2">
      <c r="A36" s="12">
        <f>'9'!A34</f>
        <v>26</v>
      </c>
      <c r="B36" s="14" t="s">
        <v>1136</v>
      </c>
      <c r="C36" s="14" t="s">
        <v>1136</v>
      </c>
      <c r="D36" s="649">
        <v>728</v>
      </c>
      <c r="E36" s="649">
        <v>685</v>
      </c>
      <c r="F36" s="654">
        <f t="shared" si="8"/>
        <v>94.093406593406598</v>
      </c>
      <c r="G36" s="649">
        <v>605</v>
      </c>
      <c r="H36" s="654">
        <f t="shared" si="9"/>
        <v>83.104395604395606</v>
      </c>
      <c r="I36" s="649">
        <v>700</v>
      </c>
      <c r="J36" s="649">
        <v>574</v>
      </c>
      <c r="K36" s="654">
        <f t="shared" si="11"/>
        <v>82</v>
      </c>
      <c r="L36" s="649">
        <v>574</v>
      </c>
      <c r="M36" s="654">
        <f t="shared" si="12"/>
        <v>82</v>
      </c>
      <c r="N36" s="649">
        <v>570</v>
      </c>
      <c r="O36" s="1024">
        <f t="shared" si="13"/>
        <v>81.428571428571431</v>
      </c>
      <c r="P36" s="649">
        <v>577</v>
      </c>
      <c r="Q36" s="1024">
        <f t="shared" si="14"/>
        <v>82.428571428571431</v>
      </c>
      <c r="R36" s="649">
        <v>573</v>
      </c>
      <c r="S36" s="1024">
        <f t="shared" si="15"/>
        <v>81.857142857142861</v>
      </c>
      <c r="T36" s="637">
        <v>564</v>
      </c>
      <c r="U36" s="449">
        <f t="shared" si="16"/>
        <v>80.571428571428569</v>
      </c>
    </row>
    <row r="37" spans="1:21" ht="20.25" customHeight="1" x14ac:dyDescent="0.2">
      <c r="A37" s="12">
        <f>'9'!A35</f>
        <v>27</v>
      </c>
      <c r="B37" s="14" t="s">
        <v>1137</v>
      </c>
      <c r="C37" s="14" t="s">
        <v>1137</v>
      </c>
      <c r="D37" s="649">
        <v>798</v>
      </c>
      <c r="E37" s="649">
        <v>806</v>
      </c>
      <c r="F37" s="654">
        <f t="shared" si="8"/>
        <v>101.00250626566417</v>
      </c>
      <c r="G37" s="649">
        <v>737</v>
      </c>
      <c r="H37" s="654">
        <f t="shared" si="9"/>
        <v>92.355889724310785</v>
      </c>
      <c r="I37" s="649">
        <v>778</v>
      </c>
      <c r="J37" s="649">
        <v>792</v>
      </c>
      <c r="K37" s="654">
        <f t="shared" si="11"/>
        <v>101.79948586118253</v>
      </c>
      <c r="L37" s="649">
        <v>792</v>
      </c>
      <c r="M37" s="654">
        <f t="shared" si="12"/>
        <v>101.79948586118253</v>
      </c>
      <c r="N37" s="649">
        <v>792</v>
      </c>
      <c r="O37" s="1024">
        <f t="shared" si="13"/>
        <v>101.79948586118253</v>
      </c>
      <c r="P37" s="649">
        <v>784</v>
      </c>
      <c r="Q37" s="1024">
        <f t="shared" si="14"/>
        <v>100.77120822622108</v>
      </c>
      <c r="R37" s="649">
        <v>779</v>
      </c>
      <c r="S37" s="1024">
        <f t="shared" si="15"/>
        <v>100.12853470437018</v>
      </c>
      <c r="T37" s="637">
        <v>772</v>
      </c>
      <c r="U37" s="449">
        <f t="shared" si="16"/>
        <v>99.228791773778923</v>
      </c>
    </row>
    <row r="38" spans="1:21" ht="19.5" customHeight="1" x14ac:dyDescent="0.2">
      <c r="A38" s="271" t="s">
        <v>157</v>
      </c>
      <c r="B38" s="272"/>
      <c r="C38" s="275"/>
      <c r="D38" s="1025">
        <v>17633</v>
      </c>
      <c r="E38" s="1025">
        <f>SUM(E11:E37)</f>
        <v>16957</v>
      </c>
      <c r="F38" s="1026">
        <f>E38/D38*100</f>
        <v>96.166279135711449</v>
      </c>
      <c r="G38" s="1025">
        <f>SUM(G11:G37)</f>
        <v>15442</v>
      </c>
      <c r="H38" s="1026">
        <f>G38/D38*100</f>
        <v>87.574434299325134</v>
      </c>
      <c r="I38" s="1025">
        <f>SUM(I11:I37)</f>
        <v>16832</v>
      </c>
      <c r="J38" s="1025">
        <f>SUM(J11:J37)</f>
        <v>15654</v>
      </c>
      <c r="K38" s="1026">
        <f>J38/I38*100</f>
        <v>93.001425855513304</v>
      </c>
      <c r="L38" s="1025">
        <f>SUM(L11:L37)</f>
        <v>15652</v>
      </c>
      <c r="M38" s="1026">
        <f>L38/I38*100</f>
        <v>92.989543726235752</v>
      </c>
      <c r="N38" s="1025">
        <f>SUM(N11:N37)</f>
        <v>15632</v>
      </c>
      <c r="O38" s="1027">
        <f>N38/I38*100</f>
        <v>92.870722433460074</v>
      </c>
      <c r="P38" s="1025">
        <f>SUM(P11:P37)</f>
        <v>15605</v>
      </c>
      <c r="Q38" s="1027">
        <f>P38/I38*100</f>
        <v>92.710313688212935</v>
      </c>
      <c r="R38" s="1025">
        <f>SUM(R11:R37)</f>
        <v>15474</v>
      </c>
      <c r="S38" s="1027">
        <f>R38/I38*100</f>
        <v>91.932034220532316</v>
      </c>
      <c r="T38" s="1025">
        <f>SUM(T11:T37)</f>
        <v>15140</v>
      </c>
      <c r="U38" s="1028">
        <f>T38/I38*100</f>
        <v>89.947718631178702</v>
      </c>
    </row>
    <row r="39" spans="1:21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21" x14ac:dyDescent="0.2">
      <c r="A40" s="689" t="s">
        <v>1342</v>
      </c>
      <c r="B40" s="691"/>
    </row>
    <row r="41" spans="1:21" x14ac:dyDescent="0.2">
      <c r="A41" s="689" t="s">
        <v>1060</v>
      </c>
      <c r="B41" s="691"/>
    </row>
    <row r="42" spans="1:21" x14ac:dyDescent="0.2">
      <c r="A42" s="689" t="s">
        <v>1062</v>
      </c>
      <c r="B42" s="691"/>
    </row>
  </sheetData>
  <mergeCells count="17">
    <mergeCell ref="A7:A9"/>
    <mergeCell ref="L8:M8"/>
    <mergeCell ref="N8:O8"/>
    <mergeCell ref="P8:Q8"/>
    <mergeCell ref="B7:B9"/>
    <mergeCell ref="C7:C9"/>
    <mergeCell ref="I8:I9"/>
    <mergeCell ref="J4:K4"/>
    <mergeCell ref="A3:U3"/>
    <mergeCell ref="I7:U7"/>
    <mergeCell ref="D7:H7"/>
    <mergeCell ref="J8:K8"/>
    <mergeCell ref="T8:U8"/>
    <mergeCell ref="D8:D9"/>
    <mergeCell ref="R8:S8"/>
    <mergeCell ref="E8:F8"/>
    <mergeCell ref="G8:H8"/>
  </mergeCells>
  <phoneticPr fontId="0" type="noConversion"/>
  <printOptions horizontalCentered="1"/>
  <pageMargins left="0.71" right="0.59" top="0.76" bottom="0.59" header="0" footer="0"/>
  <pageSetup paperSize="130" scale="5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0"/>
    <pageSetUpPr fitToPage="1"/>
  </sheetPr>
  <dimension ref="A1:P40"/>
  <sheetViews>
    <sheetView view="pageBreakPreview" zoomScale="60" zoomScaleNormal="80" workbookViewId="0">
      <selection activeCell="M31" sqref="M31"/>
    </sheetView>
  </sheetViews>
  <sheetFormatPr defaultColWidth="11.42578125" defaultRowHeight="15" x14ac:dyDescent="0.2"/>
  <cols>
    <col min="1" max="1" width="5.7109375" style="4" customWidth="1"/>
    <col min="2" max="3" width="21.7109375" style="4" customWidth="1"/>
    <col min="4" max="4" width="15.28515625" style="4" customWidth="1"/>
    <col min="5" max="12" width="10.7109375" style="4" customWidth="1"/>
    <col min="13" max="13" width="12.140625" style="4" customWidth="1"/>
    <col min="14" max="14" width="10.7109375" style="4" customWidth="1"/>
    <col min="15" max="15" width="11.7109375" style="4" customWidth="1"/>
    <col min="16" max="16" width="10.7109375" style="4" customWidth="1"/>
    <col min="17" max="16384" width="11.42578125" style="4"/>
  </cols>
  <sheetData>
    <row r="1" spans="1:16" x14ac:dyDescent="0.2">
      <c r="A1" s="3" t="s">
        <v>292</v>
      </c>
    </row>
    <row r="3" spans="1:16" s="203" customFormat="1" ht="16.5" x14ac:dyDescent="0.2">
      <c r="A3" s="207" t="s">
        <v>608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</row>
    <row r="4" spans="1:16" s="203" customFormat="1" ht="16.5" x14ac:dyDescent="0.2">
      <c r="F4" s="210"/>
      <c r="G4" s="210" t="str">
        <f>'1'!E5</f>
        <v>KABUPATEN</v>
      </c>
      <c r="H4" s="206" t="str">
        <f>'1'!F5</f>
        <v>MOJOKERTO</v>
      </c>
      <c r="K4" s="207"/>
      <c r="L4" s="207"/>
      <c r="M4" s="207"/>
      <c r="N4" s="207"/>
      <c r="O4" s="207"/>
      <c r="P4" s="207"/>
    </row>
    <row r="5" spans="1:16" s="203" customFormat="1" ht="16.5" x14ac:dyDescent="0.2">
      <c r="F5" s="210"/>
      <c r="G5" s="210" t="str">
        <f>'1'!E6</f>
        <v xml:space="preserve">TAHUN </v>
      </c>
      <c r="H5" s="206">
        <f>'1'!F6</f>
        <v>2021</v>
      </c>
      <c r="K5" s="207"/>
      <c r="L5" s="207"/>
      <c r="M5" s="207"/>
      <c r="N5" s="207"/>
      <c r="O5" s="207"/>
      <c r="P5" s="207"/>
    </row>
    <row r="6" spans="1:16" x14ac:dyDescent="0.2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</row>
    <row r="7" spans="1:16" ht="18" customHeight="1" x14ac:dyDescent="0.2">
      <c r="A7" s="1170" t="s">
        <v>153</v>
      </c>
      <c r="B7" s="1170" t="s">
        <v>154</v>
      </c>
      <c r="C7" s="1170" t="s">
        <v>156</v>
      </c>
      <c r="D7" s="1164" t="s">
        <v>203</v>
      </c>
      <c r="E7" s="1167" t="s">
        <v>609</v>
      </c>
      <c r="F7" s="1168"/>
      <c r="G7" s="1168"/>
      <c r="H7" s="1168"/>
      <c r="I7" s="1168"/>
      <c r="J7" s="1168"/>
      <c r="K7" s="1168"/>
      <c r="L7" s="1168"/>
      <c r="M7" s="1168"/>
      <c r="N7" s="1169"/>
      <c r="O7" s="699"/>
      <c r="P7" s="700"/>
    </row>
    <row r="8" spans="1:16" ht="18" customHeight="1" x14ac:dyDescent="0.2">
      <c r="A8" s="1171"/>
      <c r="B8" s="1171"/>
      <c r="C8" s="1171"/>
      <c r="D8" s="1165"/>
      <c r="E8" s="18" t="s">
        <v>610</v>
      </c>
      <c r="F8" s="53"/>
      <c r="G8" s="18" t="s">
        <v>611</v>
      </c>
      <c r="H8" s="53"/>
      <c r="I8" s="18" t="s">
        <v>612</v>
      </c>
      <c r="J8" s="53"/>
      <c r="K8" s="18" t="s">
        <v>613</v>
      </c>
      <c r="L8" s="53"/>
      <c r="M8" s="18" t="s">
        <v>614</v>
      </c>
      <c r="N8" s="54"/>
      <c r="O8" s="18" t="s">
        <v>909</v>
      </c>
      <c r="P8" s="54"/>
    </row>
    <row r="9" spans="1:16" ht="18" customHeight="1" x14ac:dyDescent="0.2">
      <c r="A9" s="1172"/>
      <c r="B9" s="1172"/>
      <c r="C9" s="1172"/>
      <c r="D9" s="1166"/>
      <c r="E9" s="68" t="s">
        <v>161</v>
      </c>
      <c r="F9" s="19" t="s">
        <v>164</v>
      </c>
      <c r="G9" s="68" t="s">
        <v>161</v>
      </c>
      <c r="H9" s="19" t="s">
        <v>164</v>
      </c>
      <c r="I9" s="68" t="s">
        <v>161</v>
      </c>
      <c r="J9" s="19" t="s">
        <v>164</v>
      </c>
      <c r="K9" s="68" t="s">
        <v>161</v>
      </c>
      <c r="L9" s="19" t="s">
        <v>164</v>
      </c>
      <c r="M9" s="68" t="s">
        <v>161</v>
      </c>
      <c r="N9" s="19" t="s">
        <v>164</v>
      </c>
      <c r="O9" s="68" t="s">
        <v>161</v>
      </c>
      <c r="P9" s="19" t="s">
        <v>164</v>
      </c>
    </row>
    <row r="10" spans="1:16" x14ac:dyDescent="0.2">
      <c r="A10" s="129">
        <v>1</v>
      </c>
      <c r="B10" s="129">
        <v>2</v>
      </c>
      <c r="C10" s="129">
        <v>3</v>
      </c>
      <c r="D10" s="129">
        <v>4</v>
      </c>
      <c r="E10" s="129">
        <v>5</v>
      </c>
      <c r="F10" s="129">
        <v>6</v>
      </c>
      <c r="G10" s="129">
        <v>7</v>
      </c>
      <c r="H10" s="129">
        <v>8</v>
      </c>
      <c r="I10" s="129">
        <v>9</v>
      </c>
      <c r="J10" s="129">
        <v>10</v>
      </c>
      <c r="K10" s="129">
        <v>11</v>
      </c>
      <c r="L10" s="129">
        <v>12</v>
      </c>
      <c r="M10" s="129">
        <v>13</v>
      </c>
      <c r="N10" s="129">
        <v>14</v>
      </c>
      <c r="O10" s="129">
        <v>15</v>
      </c>
      <c r="P10" s="129">
        <v>16</v>
      </c>
    </row>
    <row r="11" spans="1:16" ht="18" customHeight="1" x14ac:dyDescent="0.2">
      <c r="A11" s="44">
        <f>'9'!A9</f>
        <v>1</v>
      </c>
      <c r="B11" s="48" t="str">
        <f>'9'!B9</f>
        <v>Sooko</v>
      </c>
      <c r="C11" s="48" t="str">
        <f>'9'!C9</f>
        <v>Sooko</v>
      </c>
      <c r="D11" s="606">
        <f>'23'!D11</f>
        <v>1064</v>
      </c>
      <c r="E11" s="635">
        <v>0</v>
      </c>
      <c r="F11" s="636">
        <f t="shared" ref="F11:F37" si="0">E11/$D11*100</f>
        <v>0</v>
      </c>
      <c r="G11" s="635">
        <v>0</v>
      </c>
      <c r="H11" s="636">
        <f t="shared" ref="H11:H37" si="1">G11/$D11*100</f>
        <v>0</v>
      </c>
      <c r="I11" s="635">
        <v>0</v>
      </c>
      <c r="J11" s="636">
        <f t="shared" ref="J11:J37" si="2">I11/$D11*100</f>
        <v>0</v>
      </c>
      <c r="K11" s="635">
        <v>0</v>
      </c>
      <c r="L11" s="636">
        <f t="shared" ref="L11:L37" si="3">K11/$D11*100</f>
        <v>0</v>
      </c>
      <c r="M11" s="635">
        <v>729</v>
      </c>
      <c r="N11" s="636">
        <f t="shared" ref="N11:N37" si="4">M11/$D11*100</f>
        <v>68.515037593984957</v>
      </c>
      <c r="O11" s="635">
        <f>SUM(G11,I11,K11,M11)</f>
        <v>729</v>
      </c>
      <c r="P11" s="636">
        <f>O11/$D11*100</f>
        <v>68.515037593984957</v>
      </c>
    </row>
    <row r="12" spans="1:16" ht="18" customHeight="1" x14ac:dyDescent="0.2">
      <c r="A12" s="44">
        <f>'9'!A10</f>
        <v>2</v>
      </c>
      <c r="B12" s="48" t="str">
        <f>'9'!B10</f>
        <v>Trowulan</v>
      </c>
      <c r="C12" s="48" t="str">
        <f>'9'!C10</f>
        <v>Trowulan</v>
      </c>
      <c r="D12" s="606">
        <f>'23'!D12</f>
        <v>655</v>
      </c>
      <c r="E12" s="635">
        <v>0</v>
      </c>
      <c r="F12" s="636">
        <f t="shared" si="0"/>
        <v>0</v>
      </c>
      <c r="G12" s="635">
        <v>0</v>
      </c>
      <c r="H12" s="636">
        <f t="shared" si="1"/>
        <v>0</v>
      </c>
      <c r="I12" s="635">
        <v>0</v>
      </c>
      <c r="J12" s="636">
        <f t="shared" si="2"/>
        <v>0</v>
      </c>
      <c r="K12" s="635">
        <v>0</v>
      </c>
      <c r="L12" s="636">
        <f t="shared" si="3"/>
        <v>0</v>
      </c>
      <c r="M12" s="635">
        <v>330</v>
      </c>
      <c r="N12" s="636">
        <f t="shared" si="4"/>
        <v>50.381679389312971</v>
      </c>
      <c r="O12" s="635">
        <f t="shared" ref="O12:O37" si="5">SUM(G12,I12,K12,M12)</f>
        <v>330</v>
      </c>
      <c r="P12" s="636">
        <f>O12/$D12*100</f>
        <v>50.381679389312971</v>
      </c>
    </row>
    <row r="13" spans="1:16" ht="18" customHeight="1" x14ac:dyDescent="0.2">
      <c r="A13" s="44">
        <f>'9'!A11</f>
        <v>3</v>
      </c>
      <c r="B13" s="48"/>
      <c r="C13" s="48" t="str">
        <f>'9'!C11</f>
        <v>Tawangsari</v>
      </c>
      <c r="D13" s="606">
        <f>'23'!D13</f>
        <v>511</v>
      </c>
      <c r="E13" s="635">
        <v>0</v>
      </c>
      <c r="F13" s="636">
        <f t="shared" si="0"/>
        <v>0</v>
      </c>
      <c r="G13" s="635">
        <v>0</v>
      </c>
      <c r="H13" s="636">
        <f t="shared" si="1"/>
        <v>0</v>
      </c>
      <c r="I13" s="635">
        <v>0</v>
      </c>
      <c r="J13" s="636">
        <f t="shared" si="2"/>
        <v>0</v>
      </c>
      <c r="K13" s="635">
        <v>0</v>
      </c>
      <c r="L13" s="636">
        <f t="shared" si="3"/>
        <v>0</v>
      </c>
      <c r="M13" s="635">
        <v>511</v>
      </c>
      <c r="N13" s="636">
        <f t="shared" si="4"/>
        <v>100</v>
      </c>
      <c r="O13" s="635">
        <f t="shared" si="5"/>
        <v>511</v>
      </c>
      <c r="P13" s="636">
        <f>O13/$D13*100</f>
        <v>100</v>
      </c>
    </row>
    <row r="14" spans="1:16" ht="18" customHeight="1" x14ac:dyDescent="0.2">
      <c r="A14" s="44">
        <f>'9'!A12</f>
        <v>4</v>
      </c>
      <c r="B14" s="48" t="str">
        <f>'9'!B12</f>
        <v>Puri</v>
      </c>
      <c r="C14" s="48" t="str">
        <f>'9'!C12</f>
        <v>Puri</v>
      </c>
      <c r="D14" s="606">
        <f>'23'!D14</f>
        <v>1145</v>
      </c>
      <c r="E14" s="635">
        <v>0</v>
      </c>
      <c r="F14" s="636">
        <f t="shared" si="0"/>
        <v>0</v>
      </c>
      <c r="G14" s="635">
        <v>0</v>
      </c>
      <c r="H14" s="636">
        <f t="shared" si="1"/>
        <v>0</v>
      </c>
      <c r="I14" s="635">
        <v>0</v>
      </c>
      <c r="J14" s="636">
        <f t="shared" si="2"/>
        <v>0</v>
      </c>
      <c r="K14" s="635">
        <v>0</v>
      </c>
      <c r="L14" s="636">
        <f t="shared" si="3"/>
        <v>0</v>
      </c>
      <c r="M14" s="635">
        <v>560</v>
      </c>
      <c r="N14" s="636">
        <f>M14/$D14*100</f>
        <v>48.908296943231441</v>
      </c>
      <c r="O14" s="635">
        <f t="shared" si="5"/>
        <v>560</v>
      </c>
      <c r="P14" s="636">
        <f>O14/$D14*100</f>
        <v>48.908296943231441</v>
      </c>
    </row>
    <row r="15" spans="1:16" ht="18" customHeight="1" x14ac:dyDescent="0.2">
      <c r="A15" s="44">
        <f>'9'!A13</f>
        <v>5</v>
      </c>
      <c r="B15" s="48" t="str">
        <f>'9'!B13</f>
        <v>Mojoanyar</v>
      </c>
      <c r="C15" s="48" t="str">
        <f>'9'!C13</f>
        <v>Gayaman</v>
      </c>
      <c r="D15" s="606">
        <f>'23'!D15</f>
        <v>742</v>
      </c>
      <c r="E15" s="635">
        <v>0</v>
      </c>
      <c r="F15" s="636">
        <f t="shared" si="0"/>
        <v>0</v>
      </c>
      <c r="G15" s="635">
        <v>0</v>
      </c>
      <c r="H15" s="636">
        <f t="shared" si="1"/>
        <v>0</v>
      </c>
      <c r="I15" s="635">
        <v>0</v>
      </c>
      <c r="J15" s="636">
        <f t="shared" si="2"/>
        <v>0</v>
      </c>
      <c r="K15" s="635">
        <v>0</v>
      </c>
      <c r="L15" s="636">
        <f t="shared" si="3"/>
        <v>0</v>
      </c>
      <c r="M15" s="635">
        <v>494</v>
      </c>
      <c r="N15" s="636">
        <f t="shared" si="4"/>
        <v>66.576819407008088</v>
      </c>
      <c r="O15" s="635">
        <f t="shared" si="5"/>
        <v>494</v>
      </c>
      <c r="P15" s="636">
        <f t="shared" ref="P15:P37" si="6">O15/$D15*100</f>
        <v>66.576819407008088</v>
      </c>
    </row>
    <row r="16" spans="1:16" ht="18" customHeight="1" x14ac:dyDescent="0.2">
      <c r="A16" s="44">
        <f>'9'!A14</f>
        <v>6</v>
      </c>
      <c r="B16" s="48" t="str">
        <f>'9'!B14</f>
        <v>Bangsal</v>
      </c>
      <c r="C16" s="48" t="str">
        <f>'9'!C14</f>
        <v>Bangsal</v>
      </c>
      <c r="D16" s="606">
        <f>'23'!D16</f>
        <v>916</v>
      </c>
      <c r="E16" s="635">
        <v>0</v>
      </c>
      <c r="F16" s="636">
        <f t="shared" si="0"/>
        <v>0</v>
      </c>
      <c r="G16" s="635">
        <v>0</v>
      </c>
      <c r="H16" s="636">
        <f t="shared" si="1"/>
        <v>0</v>
      </c>
      <c r="I16" s="635">
        <v>0</v>
      </c>
      <c r="J16" s="636">
        <f t="shared" si="2"/>
        <v>0</v>
      </c>
      <c r="K16" s="635">
        <v>0</v>
      </c>
      <c r="L16" s="636">
        <f t="shared" si="3"/>
        <v>0</v>
      </c>
      <c r="M16" s="635">
        <v>916</v>
      </c>
      <c r="N16" s="636">
        <f t="shared" si="4"/>
        <v>100</v>
      </c>
      <c r="O16" s="635">
        <f t="shared" si="5"/>
        <v>916</v>
      </c>
      <c r="P16" s="636">
        <f t="shared" si="6"/>
        <v>100</v>
      </c>
    </row>
    <row r="17" spans="1:16" ht="18" customHeight="1" x14ac:dyDescent="0.2">
      <c r="A17" s="44">
        <f>'9'!A15</f>
        <v>7</v>
      </c>
      <c r="B17" s="48" t="str">
        <f>'9'!B15</f>
        <v>Gedeg</v>
      </c>
      <c r="C17" s="48" t="str">
        <f>'9'!C15</f>
        <v>Gedeg</v>
      </c>
      <c r="D17" s="606">
        <f>'23'!D17</f>
        <v>570</v>
      </c>
      <c r="E17" s="635">
        <v>0</v>
      </c>
      <c r="F17" s="636">
        <f t="shared" si="0"/>
        <v>0</v>
      </c>
      <c r="G17" s="635">
        <v>0</v>
      </c>
      <c r="H17" s="636">
        <f t="shared" si="1"/>
        <v>0</v>
      </c>
      <c r="I17" s="635">
        <v>0</v>
      </c>
      <c r="J17" s="636">
        <f t="shared" si="2"/>
        <v>0</v>
      </c>
      <c r="K17" s="635">
        <v>0</v>
      </c>
      <c r="L17" s="636">
        <f>K17/$D17*100</f>
        <v>0</v>
      </c>
      <c r="M17" s="635">
        <v>318</v>
      </c>
      <c r="N17" s="636">
        <f t="shared" si="4"/>
        <v>55.78947368421052</v>
      </c>
      <c r="O17" s="635">
        <f t="shared" si="5"/>
        <v>318</v>
      </c>
      <c r="P17" s="636">
        <f t="shared" si="6"/>
        <v>55.78947368421052</v>
      </c>
    </row>
    <row r="18" spans="1:16" ht="18" customHeight="1" x14ac:dyDescent="0.2">
      <c r="A18" s="44">
        <f>'9'!A16</f>
        <v>8</v>
      </c>
      <c r="B18" s="48"/>
      <c r="C18" s="48" t="str">
        <f>'9'!C16</f>
        <v>Lespadangan</v>
      </c>
      <c r="D18" s="606">
        <f>'23'!D18</f>
        <v>354</v>
      </c>
      <c r="E18" s="635">
        <v>0</v>
      </c>
      <c r="F18" s="636">
        <f t="shared" si="0"/>
        <v>0</v>
      </c>
      <c r="G18" s="635">
        <v>0</v>
      </c>
      <c r="H18" s="636">
        <f t="shared" si="1"/>
        <v>0</v>
      </c>
      <c r="I18" s="635">
        <v>0</v>
      </c>
      <c r="J18" s="636">
        <f t="shared" si="2"/>
        <v>0</v>
      </c>
      <c r="K18" s="635">
        <v>0</v>
      </c>
      <c r="L18" s="636">
        <f t="shared" si="3"/>
        <v>0</v>
      </c>
      <c r="M18" s="635">
        <v>354</v>
      </c>
      <c r="N18" s="636">
        <f t="shared" si="4"/>
        <v>100</v>
      </c>
      <c r="O18" s="635">
        <f t="shared" si="5"/>
        <v>354</v>
      </c>
      <c r="P18" s="636">
        <f t="shared" si="6"/>
        <v>100</v>
      </c>
    </row>
    <row r="19" spans="1:16" ht="18" customHeight="1" x14ac:dyDescent="0.2">
      <c r="A19" s="44">
        <f>'9'!A17</f>
        <v>9</v>
      </c>
      <c r="B19" s="48" t="str">
        <f>'9'!B17</f>
        <v>Kemlagi</v>
      </c>
      <c r="C19" s="48" t="str">
        <f>'9'!C17</f>
        <v>Kemlagi</v>
      </c>
      <c r="D19" s="606">
        <f>'23'!D19</f>
        <v>588</v>
      </c>
      <c r="E19" s="635">
        <v>0</v>
      </c>
      <c r="F19" s="636">
        <f t="shared" si="0"/>
        <v>0</v>
      </c>
      <c r="G19" s="635">
        <v>0</v>
      </c>
      <c r="H19" s="636">
        <f t="shared" si="1"/>
        <v>0</v>
      </c>
      <c r="I19" s="635">
        <v>0</v>
      </c>
      <c r="J19" s="636">
        <f t="shared" si="2"/>
        <v>0</v>
      </c>
      <c r="K19" s="635">
        <v>0</v>
      </c>
      <c r="L19" s="636">
        <f t="shared" si="3"/>
        <v>0</v>
      </c>
      <c r="M19" s="635">
        <v>588</v>
      </c>
      <c r="N19" s="636">
        <f t="shared" si="4"/>
        <v>100</v>
      </c>
      <c r="O19" s="635">
        <f t="shared" si="5"/>
        <v>588</v>
      </c>
      <c r="P19" s="636">
        <f t="shared" si="6"/>
        <v>100</v>
      </c>
    </row>
    <row r="20" spans="1:16" ht="18" customHeight="1" x14ac:dyDescent="0.2">
      <c r="A20" s="44">
        <f>'9'!A18</f>
        <v>10</v>
      </c>
      <c r="B20" s="48"/>
      <c r="C20" s="48" t="str">
        <f>'9'!C18</f>
        <v>Kedungsari</v>
      </c>
      <c r="D20" s="606">
        <f>'23'!D20</f>
        <v>393</v>
      </c>
      <c r="E20" s="635">
        <v>0</v>
      </c>
      <c r="F20" s="636">
        <f t="shared" si="0"/>
        <v>0</v>
      </c>
      <c r="G20" s="635">
        <v>0</v>
      </c>
      <c r="H20" s="636">
        <f t="shared" si="1"/>
        <v>0</v>
      </c>
      <c r="I20" s="635">
        <v>0</v>
      </c>
      <c r="J20" s="636">
        <f t="shared" si="2"/>
        <v>0</v>
      </c>
      <c r="K20" s="635">
        <v>0</v>
      </c>
      <c r="L20" s="636">
        <f t="shared" si="3"/>
        <v>0</v>
      </c>
      <c r="M20" s="635">
        <v>282</v>
      </c>
      <c r="N20" s="636">
        <f t="shared" si="4"/>
        <v>71.755725190839698</v>
      </c>
      <c r="O20" s="635">
        <f t="shared" si="5"/>
        <v>282</v>
      </c>
      <c r="P20" s="636">
        <f t="shared" si="6"/>
        <v>71.755725190839698</v>
      </c>
    </row>
    <row r="21" spans="1:16" ht="18" customHeight="1" x14ac:dyDescent="0.2">
      <c r="A21" s="44">
        <f>'9'!A19</f>
        <v>11</v>
      </c>
      <c r="B21" s="48" t="str">
        <f>'9'!B19</f>
        <v>Dawarblandong</v>
      </c>
      <c r="C21" s="48" t="str">
        <f>'9'!C19</f>
        <v>Dawarblandong</v>
      </c>
      <c r="D21" s="606">
        <f>'23'!D21</f>
        <v>814</v>
      </c>
      <c r="E21" s="635">
        <v>0</v>
      </c>
      <c r="F21" s="636">
        <f t="shared" si="0"/>
        <v>0</v>
      </c>
      <c r="G21" s="635">
        <v>0</v>
      </c>
      <c r="H21" s="636">
        <f t="shared" si="1"/>
        <v>0</v>
      </c>
      <c r="I21" s="635">
        <v>0</v>
      </c>
      <c r="J21" s="636">
        <f>I21/$D21*100</f>
        <v>0</v>
      </c>
      <c r="K21" s="635">
        <v>0</v>
      </c>
      <c r="L21" s="636">
        <f t="shared" si="3"/>
        <v>0</v>
      </c>
      <c r="M21" s="635">
        <v>814</v>
      </c>
      <c r="N21" s="636">
        <f t="shared" si="4"/>
        <v>100</v>
      </c>
      <c r="O21" s="635">
        <f t="shared" si="5"/>
        <v>814</v>
      </c>
      <c r="P21" s="636">
        <f t="shared" si="6"/>
        <v>100</v>
      </c>
    </row>
    <row r="22" spans="1:16" ht="18" customHeight="1" x14ac:dyDescent="0.2">
      <c r="A22" s="44">
        <f>'9'!A20</f>
        <v>12</v>
      </c>
      <c r="B22" s="48" t="str">
        <f>'9'!B20</f>
        <v>Jetis</v>
      </c>
      <c r="C22" s="48" t="str">
        <f>'9'!C20</f>
        <v>Kupang</v>
      </c>
      <c r="D22" s="606">
        <f>'23'!D22</f>
        <v>835</v>
      </c>
      <c r="E22" s="635">
        <v>0</v>
      </c>
      <c r="F22" s="636">
        <f t="shared" si="0"/>
        <v>0</v>
      </c>
      <c r="G22" s="635">
        <v>0</v>
      </c>
      <c r="H22" s="636">
        <f t="shared" si="1"/>
        <v>0</v>
      </c>
      <c r="I22" s="635">
        <v>0</v>
      </c>
      <c r="J22" s="636">
        <f t="shared" si="2"/>
        <v>0</v>
      </c>
      <c r="K22" s="635">
        <v>0</v>
      </c>
      <c r="L22" s="636">
        <f t="shared" si="3"/>
        <v>0</v>
      </c>
      <c r="M22" s="635">
        <v>582</v>
      </c>
      <c r="N22" s="636">
        <f t="shared" si="4"/>
        <v>69.700598802395206</v>
      </c>
      <c r="O22" s="635">
        <f t="shared" si="5"/>
        <v>582</v>
      </c>
      <c r="P22" s="636">
        <f t="shared" si="6"/>
        <v>69.700598802395206</v>
      </c>
    </row>
    <row r="23" spans="1:16" ht="18" customHeight="1" x14ac:dyDescent="0.2">
      <c r="A23" s="44">
        <f>'9'!A21</f>
        <v>13</v>
      </c>
      <c r="B23" s="48"/>
      <c r="C23" s="48" t="str">
        <f>'9'!C21</f>
        <v>Jetis</v>
      </c>
      <c r="D23" s="606">
        <f>'23'!D23</f>
        <v>481</v>
      </c>
      <c r="E23" s="635">
        <v>0</v>
      </c>
      <c r="F23" s="636">
        <f>E23/$D23*100</f>
        <v>0</v>
      </c>
      <c r="G23" s="635">
        <v>0</v>
      </c>
      <c r="H23" s="636">
        <f t="shared" si="1"/>
        <v>0</v>
      </c>
      <c r="I23" s="635">
        <v>0</v>
      </c>
      <c r="J23" s="636">
        <f t="shared" si="2"/>
        <v>0</v>
      </c>
      <c r="K23" s="635">
        <v>0</v>
      </c>
      <c r="L23" s="636">
        <f t="shared" si="3"/>
        <v>0</v>
      </c>
      <c r="M23" s="635">
        <v>481</v>
      </c>
      <c r="N23" s="636">
        <f t="shared" si="4"/>
        <v>100</v>
      </c>
      <c r="O23" s="635">
        <f t="shared" si="5"/>
        <v>481</v>
      </c>
      <c r="P23" s="636">
        <f t="shared" si="6"/>
        <v>100</v>
      </c>
    </row>
    <row r="24" spans="1:16" ht="18" customHeight="1" x14ac:dyDescent="0.2">
      <c r="A24" s="44">
        <f>'9'!A22</f>
        <v>14</v>
      </c>
      <c r="B24" s="48" t="str">
        <f>'9'!B22</f>
        <v>Mojosari</v>
      </c>
      <c r="C24" s="48" t="str">
        <f>'9'!C22</f>
        <v>Mojosari</v>
      </c>
      <c r="D24" s="606">
        <f>'23'!D24</f>
        <v>706</v>
      </c>
      <c r="E24" s="635">
        <v>0</v>
      </c>
      <c r="F24" s="636">
        <f t="shared" si="0"/>
        <v>0</v>
      </c>
      <c r="G24" s="635">
        <v>0</v>
      </c>
      <c r="H24" s="636">
        <f t="shared" si="1"/>
        <v>0</v>
      </c>
      <c r="I24" s="635">
        <v>0</v>
      </c>
      <c r="J24" s="636">
        <f t="shared" si="2"/>
        <v>0</v>
      </c>
      <c r="K24" s="635">
        <v>0</v>
      </c>
      <c r="L24" s="636">
        <f t="shared" si="3"/>
        <v>0</v>
      </c>
      <c r="M24" s="635">
        <v>678</v>
      </c>
      <c r="N24" s="636">
        <f t="shared" si="4"/>
        <v>96.033994334277622</v>
      </c>
      <c r="O24" s="635">
        <f t="shared" si="5"/>
        <v>678</v>
      </c>
      <c r="P24" s="636">
        <f t="shared" si="6"/>
        <v>96.033994334277622</v>
      </c>
    </row>
    <row r="25" spans="1:16" ht="18" customHeight="1" x14ac:dyDescent="0.2">
      <c r="A25" s="44">
        <f>'9'!A23</f>
        <v>15</v>
      </c>
      <c r="B25" s="48"/>
      <c r="C25" s="48" t="str">
        <f>'9'!C23</f>
        <v>Modopuro</v>
      </c>
      <c r="D25" s="606">
        <f>'23'!D25</f>
        <v>576</v>
      </c>
      <c r="E25" s="635">
        <v>0</v>
      </c>
      <c r="F25" s="636">
        <f t="shared" si="0"/>
        <v>0</v>
      </c>
      <c r="G25" s="635">
        <v>0</v>
      </c>
      <c r="H25" s="636">
        <f t="shared" si="1"/>
        <v>0</v>
      </c>
      <c r="I25" s="635">
        <v>0</v>
      </c>
      <c r="J25" s="636">
        <f t="shared" si="2"/>
        <v>0</v>
      </c>
      <c r="K25" s="635">
        <v>0</v>
      </c>
      <c r="L25" s="636">
        <f t="shared" si="3"/>
        <v>0</v>
      </c>
      <c r="M25" s="635">
        <v>576</v>
      </c>
      <c r="N25" s="636">
        <f t="shared" si="4"/>
        <v>100</v>
      </c>
      <c r="O25" s="635">
        <f t="shared" si="5"/>
        <v>576</v>
      </c>
      <c r="P25" s="636">
        <f t="shared" si="6"/>
        <v>100</v>
      </c>
    </row>
    <row r="26" spans="1:16" ht="18" customHeight="1" x14ac:dyDescent="0.2">
      <c r="A26" s="44">
        <f>'9'!A24</f>
        <v>16</v>
      </c>
      <c r="B26" s="48" t="str">
        <f>'9'!B24</f>
        <v>Pungging</v>
      </c>
      <c r="C26" s="48" t="str">
        <f>'9'!C24</f>
        <v>Pungging</v>
      </c>
      <c r="D26" s="606">
        <f>'23'!D26</f>
        <v>830</v>
      </c>
      <c r="E26" s="635">
        <v>0</v>
      </c>
      <c r="F26" s="636">
        <f t="shared" si="0"/>
        <v>0</v>
      </c>
      <c r="G26" s="635">
        <v>0</v>
      </c>
      <c r="H26" s="636">
        <f t="shared" si="1"/>
        <v>0</v>
      </c>
      <c r="I26" s="635">
        <v>0</v>
      </c>
      <c r="J26" s="636">
        <f t="shared" si="2"/>
        <v>0</v>
      </c>
      <c r="K26" s="635">
        <v>0</v>
      </c>
      <c r="L26" s="636">
        <f t="shared" si="3"/>
        <v>0</v>
      </c>
      <c r="M26" s="635">
        <v>400</v>
      </c>
      <c r="N26" s="636">
        <f t="shared" si="4"/>
        <v>48.192771084337352</v>
      </c>
      <c r="O26" s="635">
        <f t="shared" si="5"/>
        <v>400</v>
      </c>
      <c r="P26" s="636">
        <f t="shared" si="6"/>
        <v>48.192771084337352</v>
      </c>
    </row>
    <row r="27" spans="1:16" ht="18" customHeight="1" x14ac:dyDescent="0.2">
      <c r="A27" s="44">
        <f>'9'!A25</f>
        <v>17</v>
      </c>
      <c r="B27" s="48"/>
      <c r="C27" s="48" t="str">
        <f>'9'!C25</f>
        <v>Watukenongo</v>
      </c>
      <c r="D27" s="606">
        <f>'23'!D27</f>
        <v>397</v>
      </c>
      <c r="E27" s="635">
        <v>0</v>
      </c>
      <c r="F27" s="636">
        <f t="shared" si="0"/>
        <v>0</v>
      </c>
      <c r="G27" s="635">
        <v>0</v>
      </c>
      <c r="H27" s="636">
        <f>G27/$D27*100</f>
        <v>0</v>
      </c>
      <c r="I27" s="635">
        <v>0</v>
      </c>
      <c r="J27" s="636">
        <f t="shared" si="2"/>
        <v>0</v>
      </c>
      <c r="K27" s="635">
        <v>0</v>
      </c>
      <c r="L27" s="636">
        <f t="shared" si="3"/>
        <v>0</v>
      </c>
      <c r="M27" s="635">
        <v>397</v>
      </c>
      <c r="N27" s="636">
        <f t="shared" si="4"/>
        <v>100</v>
      </c>
      <c r="O27" s="635">
        <f t="shared" si="5"/>
        <v>397</v>
      </c>
      <c r="P27" s="636">
        <f t="shared" si="6"/>
        <v>100</v>
      </c>
    </row>
    <row r="28" spans="1:16" ht="18" customHeight="1" x14ac:dyDescent="0.2">
      <c r="A28" s="44">
        <f>'9'!A26</f>
        <v>18</v>
      </c>
      <c r="B28" s="48" t="str">
        <f>'9'!B26</f>
        <v>Ngoro</v>
      </c>
      <c r="C28" s="48" t="str">
        <f>'9'!C26</f>
        <v>Ngoro</v>
      </c>
      <c r="D28" s="606">
        <f>'23'!D28</f>
        <v>773</v>
      </c>
      <c r="E28" s="635">
        <v>0</v>
      </c>
      <c r="F28" s="636">
        <f t="shared" si="0"/>
        <v>0</v>
      </c>
      <c r="G28" s="635">
        <v>0</v>
      </c>
      <c r="H28" s="636">
        <f t="shared" si="1"/>
        <v>0</v>
      </c>
      <c r="I28" s="635">
        <v>0</v>
      </c>
      <c r="J28" s="636">
        <f t="shared" si="2"/>
        <v>0</v>
      </c>
      <c r="K28" s="635">
        <v>0</v>
      </c>
      <c r="L28" s="636">
        <f t="shared" si="3"/>
        <v>0</v>
      </c>
      <c r="M28" s="635">
        <v>773</v>
      </c>
      <c r="N28" s="636">
        <f t="shared" si="4"/>
        <v>100</v>
      </c>
      <c r="O28" s="635">
        <f t="shared" si="5"/>
        <v>773</v>
      </c>
      <c r="P28" s="636">
        <f t="shared" si="6"/>
        <v>100</v>
      </c>
    </row>
    <row r="29" spans="1:16" ht="18" customHeight="1" x14ac:dyDescent="0.2">
      <c r="A29" s="44">
        <f>'9'!A27</f>
        <v>19</v>
      </c>
      <c r="B29" s="48"/>
      <c r="C29" s="48" t="str">
        <f>'9'!C27</f>
        <v>Manduro</v>
      </c>
      <c r="D29" s="606">
        <f>'23'!D29</f>
        <v>492</v>
      </c>
      <c r="E29" s="635">
        <v>0</v>
      </c>
      <c r="F29" s="636">
        <f t="shared" si="0"/>
        <v>0</v>
      </c>
      <c r="G29" s="635">
        <v>0</v>
      </c>
      <c r="H29" s="636">
        <f t="shared" si="1"/>
        <v>0</v>
      </c>
      <c r="I29" s="635">
        <v>0</v>
      </c>
      <c r="J29" s="636">
        <f t="shared" si="2"/>
        <v>0</v>
      </c>
      <c r="K29" s="635">
        <v>0</v>
      </c>
      <c r="L29" s="636">
        <f t="shared" si="3"/>
        <v>0</v>
      </c>
      <c r="M29" s="635">
        <v>304</v>
      </c>
      <c r="N29" s="636">
        <f t="shared" si="4"/>
        <v>61.788617886178862</v>
      </c>
      <c r="O29" s="635">
        <f t="shared" si="5"/>
        <v>304</v>
      </c>
      <c r="P29" s="636">
        <f t="shared" si="6"/>
        <v>61.788617886178862</v>
      </c>
    </row>
    <row r="30" spans="1:16" ht="18" customHeight="1" x14ac:dyDescent="0.2">
      <c r="A30" s="44">
        <f>'9'!A28</f>
        <v>20</v>
      </c>
      <c r="B30" s="48" t="str">
        <f>'9'!B28</f>
        <v>Dlanggu</v>
      </c>
      <c r="C30" s="48" t="str">
        <f>'9'!C28</f>
        <v>Dlanggu</v>
      </c>
      <c r="D30" s="606">
        <f>'23'!D30</f>
        <v>903</v>
      </c>
      <c r="E30" s="635">
        <v>0</v>
      </c>
      <c r="F30" s="636">
        <f t="shared" si="0"/>
        <v>0</v>
      </c>
      <c r="G30" s="635">
        <v>0</v>
      </c>
      <c r="H30" s="636">
        <f t="shared" si="1"/>
        <v>0</v>
      </c>
      <c r="I30" s="635">
        <v>0</v>
      </c>
      <c r="J30" s="636">
        <f t="shared" si="2"/>
        <v>0</v>
      </c>
      <c r="K30" s="635">
        <v>0</v>
      </c>
      <c r="L30" s="636">
        <f t="shared" si="3"/>
        <v>0</v>
      </c>
      <c r="M30" s="635">
        <v>464</v>
      </c>
      <c r="N30" s="636">
        <f t="shared" si="4"/>
        <v>51.384274640088591</v>
      </c>
      <c r="O30" s="635">
        <f t="shared" si="5"/>
        <v>464</v>
      </c>
      <c r="P30" s="636">
        <f t="shared" si="6"/>
        <v>51.384274640088591</v>
      </c>
    </row>
    <row r="31" spans="1:16" ht="18" customHeight="1" x14ac:dyDescent="0.2">
      <c r="A31" s="44">
        <f>'9'!A29</f>
        <v>21</v>
      </c>
      <c r="B31" s="48" t="str">
        <f>'9'!B29</f>
        <v>Kutorejo</v>
      </c>
      <c r="C31" s="48" t="str">
        <f>'9'!C29</f>
        <v>Kutorejo</v>
      </c>
      <c r="D31" s="606">
        <f>'23'!D31</f>
        <v>488</v>
      </c>
      <c r="E31" s="635">
        <v>0</v>
      </c>
      <c r="F31" s="636">
        <f t="shared" si="0"/>
        <v>0</v>
      </c>
      <c r="G31" s="635">
        <v>0</v>
      </c>
      <c r="H31" s="636">
        <f t="shared" si="1"/>
        <v>0</v>
      </c>
      <c r="I31" s="635">
        <v>0</v>
      </c>
      <c r="J31" s="636">
        <f t="shared" si="2"/>
        <v>0</v>
      </c>
      <c r="K31" s="635">
        <v>0</v>
      </c>
      <c r="L31" s="636">
        <f t="shared" si="3"/>
        <v>0</v>
      </c>
      <c r="M31" s="635">
        <v>280</v>
      </c>
      <c r="N31" s="636">
        <f t="shared" si="4"/>
        <v>57.377049180327866</v>
      </c>
      <c r="O31" s="635">
        <f t="shared" si="5"/>
        <v>280</v>
      </c>
      <c r="P31" s="636">
        <f t="shared" si="6"/>
        <v>57.377049180327866</v>
      </c>
    </row>
    <row r="32" spans="1:16" ht="18" customHeight="1" x14ac:dyDescent="0.2">
      <c r="A32" s="44">
        <f>'9'!A30</f>
        <v>22</v>
      </c>
      <c r="B32" s="48"/>
      <c r="C32" s="48" t="str">
        <f>'9'!C30</f>
        <v>Pesanggrahan</v>
      </c>
      <c r="D32" s="606">
        <f>'23'!D32</f>
        <v>483</v>
      </c>
      <c r="E32" s="635">
        <v>0</v>
      </c>
      <c r="F32" s="636">
        <f t="shared" si="0"/>
        <v>0</v>
      </c>
      <c r="G32" s="635">
        <v>0</v>
      </c>
      <c r="H32" s="636">
        <f t="shared" si="1"/>
        <v>0</v>
      </c>
      <c r="I32" s="635">
        <v>0</v>
      </c>
      <c r="J32" s="636">
        <f t="shared" si="2"/>
        <v>0</v>
      </c>
      <c r="K32" s="635">
        <v>0</v>
      </c>
      <c r="L32" s="636">
        <f t="shared" si="3"/>
        <v>0</v>
      </c>
      <c r="M32" s="635">
        <v>310</v>
      </c>
      <c r="N32" s="636">
        <f t="shared" si="4"/>
        <v>64.182194616977227</v>
      </c>
      <c r="O32" s="635">
        <f t="shared" si="5"/>
        <v>310</v>
      </c>
      <c r="P32" s="636">
        <f t="shared" si="6"/>
        <v>64.182194616977227</v>
      </c>
    </row>
    <row r="33" spans="1:16" ht="18" customHeight="1" x14ac:dyDescent="0.2">
      <c r="A33" s="44">
        <f>'9'!A31</f>
        <v>23</v>
      </c>
      <c r="B33" s="48" t="str">
        <f>'9'!B31</f>
        <v>Pacet</v>
      </c>
      <c r="C33" s="48" t="str">
        <f>'9'!C31</f>
        <v>Pacet</v>
      </c>
      <c r="D33" s="606">
        <f>'23'!D33</f>
        <v>548</v>
      </c>
      <c r="E33" s="635">
        <v>0</v>
      </c>
      <c r="F33" s="636">
        <f t="shared" si="0"/>
        <v>0</v>
      </c>
      <c r="G33" s="635">
        <v>0</v>
      </c>
      <c r="H33" s="636">
        <f t="shared" si="1"/>
        <v>0</v>
      </c>
      <c r="I33" s="635">
        <v>0</v>
      </c>
      <c r="J33" s="636">
        <f t="shared" si="2"/>
        <v>0</v>
      </c>
      <c r="K33" s="635">
        <v>0</v>
      </c>
      <c r="L33" s="636">
        <f t="shared" si="3"/>
        <v>0</v>
      </c>
      <c r="M33" s="635">
        <v>403</v>
      </c>
      <c r="N33" s="636">
        <f t="shared" si="4"/>
        <v>73.540145985401466</v>
      </c>
      <c r="O33" s="635">
        <f t="shared" si="5"/>
        <v>403</v>
      </c>
      <c r="P33" s="636">
        <f t="shared" si="6"/>
        <v>73.540145985401466</v>
      </c>
    </row>
    <row r="34" spans="1:16" ht="18" customHeight="1" x14ac:dyDescent="0.2">
      <c r="A34" s="44">
        <f>'9'!A32</f>
        <v>24</v>
      </c>
      <c r="B34" s="48"/>
      <c r="C34" s="48" t="str">
        <f>'9'!C32</f>
        <v>Pandan</v>
      </c>
      <c r="D34" s="606">
        <f>'23'!D34</f>
        <v>372</v>
      </c>
      <c r="E34" s="635">
        <v>0</v>
      </c>
      <c r="F34" s="636">
        <f t="shared" si="0"/>
        <v>0</v>
      </c>
      <c r="G34" s="635">
        <v>0</v>
      </c>
      <c r="H34" s="636">
        <f t="shared" si="1"/>
        <v>0</v>
      </c>
      <c r="I34" s="635">
        <v>0</v>
      </c>
      <c r="J34" s="636">
        <f t="shared" si="2"/>
        <v>0</v>
      </c>
      <c r="K34" s="635">
        <v>0</v>
      </c>
      <c r="L34" s="636">
        <f t="shared" si="3"/>
        <v>0</v>
      </c>
      <c r="M34" s="635">
        <v>372</v>
      </c>
      <c r="N34" s="636">
        <f t="shared" si="4"/>
        <v>100</v>
      </c>
      <c r="O34" s="635">
        <f t="shared" si="5"/>
        <v>372</v>
      </c>
      <c r="P34" s="636">
        <f t="shared" si="6"/>
        <v>100</v>
      </c>
    </row>
    <row r="35" spans="1:16" ht="18" customHeight="1" x14ac:dyDescent="0.2">
      <c r="A35" s="44">
        <f>'9'!A33</f>
        <v>25</v>
      </c>
      <c r="B35" s="48" t="str">
        <f>'9'!B33</f>
        <v>Trawas</v>
      </c>
      <c r="C35" s="48" t="str">
        <f>'9'!C33</f>
        <v>Trawas</v>
      </c>
      <c r="D35" s="606">
        <f>'23'!D35</f>
        <v>471</v>
      </c>
      <c r="E35" s="635">
        <v>0</v>
      </c>
      <c r="F35" s="636">
        <f t="shared" si="0"/>
        <v>0</v>
      </c>
      <c r="G35" s="635">
        <v>0</v>
      </c>
      <c r="H35" s="636">
        <f t="shared" si="1"/>
        <v>0</v>
      </c>
      <c r="I35" s="635">
        <v>0</v>
      </c>
      <c r="J35" s="636">
        <f t="shared" si="2"/>
        <v>0</v>
      </c>
      <c r="K35" s="635">
        <v>0</v>
      </c>
      <c r="L35" s="636">
        <f t="shared" si="3"/>
        <v>0</v>
      </c>
      <c r="M35" s="635">
        <v>190</v>
      </c>
      <c r="N35" s="636">
        <f t="shared" si="4"/>
        <v>40.339702760084926</v>
      </c>
      <c r="O35" s="635">
        <f t="shared" si="5"/>
        <v>190</v>
      </c>
      <c r="P35" s="636">
        <f t="shared" si="6"/>
        <v>40.339702760084926</v>
      </c>
    </row>
    <row r="36" spans="1:16" ht="18" customHeight="1" x14ac:dyDescent="0.2">
      <c r="A36" s="44">
        <f>'9'!A34</f>
        <v>26</v>
      </c>
      <c r="B36" s="48" t="str">
        <f>'9'!B34</f>
        <v>Gondang</v>
      </c>
      <c r="C36" s="48" t="str">
        <f>'9'!C34</f>
        <v>Gondang</v>
      </c>
      <c r="D36" s="606">
        <f>'23'!D36</f>
        <v>728</v>
      </c>
      <c r="E36" s="635">
        <v>0</v>
      </c>
      <c r="F36" s="636">
        <f t="shared" si="0"/>
        <v>0</v>
      </c>
      <c r="G36" s="635">
        <v>0</v>
      </c>
      <c r="H36" s="636">
        <f t="shared" si="1"/>
        <v>0</v>
      </c>
      <c r="I36" s="635">
        <v>0</v>
      </c>
      <c r="J36" s="636">
        <f t="shared" si="2"/>
        <v>0</v>
      </c>
      <c r="K36" s="635">
        <v>0</v>
      </c>
      <c r="L36" s="636">
        <f t="shared" si="3"/>
        <v>0</v>
      </c>
      <c r="M36" s="635">
        <v>551</v>
      </c>
      <c r="N36" s="636">
        <f t="shared" si="4"/>
        <v>75.686813186813183</v>
      </c>
      <c r="O36" s="635">
        <f t="shared" si="5"/>
        <v>551</v>
      </c>
      <c r="P36" s="636">
        <f t="shared" si="6"/>
        <v>75.686813186813183</v>
      </c>
    </row>
    <row r="37" spans="1:16" ht="18" customHeight="1" x14ac:dyDescent="0.2">
      <c r="A37" s="44">
        <f>'9'!A35</f>
        <v>27</v>
      </c>
      <c r="B37" s="48" t="str">
        <f>'9'!B35</f>
        <v>Jatirejo</v>
      </c>
      <c r="C37" s="48" t="str">
        <f>'9'!C35</f>
        <v>Jatirejo</v>
      </c>
      <c r="D37" s="606">
        <f>'23'!D37</f>
        <v>798</v>
      </c>
      <c r="E37" s="635">
        <v>0</v>
      </c>
      <c r="F37" s="636">
        <f t="shared" si="0"/>
        <v>0</v>
      </c>
      <c r="G37" s="635">
        <v>0</v>
      </c>
      <c r="H37" s="636">
        <f t="shared" si="1"/>
        <v>0</v>
      </c>
      <c r="I37" s="635">
        <v>0</v>
      </c>
      <c r="J37" s="636">
        <f t="shared" si="2"/>
        <v>0</v>
      </c>
      <c r="K37" s="635">
        <v>0</v>
      </c>
      <c r="L37" s="636">
        <f t="shared" si="3"/>
        <v>0</v>
      </c>
      <c r="M37" s="635">
        <v>798</v>
      </c>
      <c r="N37" s="636">
        <f t="shared" si="4"/>
        <v>100</v>
      </c>
      <c r="O37" s="635">
        <f t="shared" si="5"/>
        <v>798</v>
      </c>
      <c r="P37" s="636">
        <f t="shared" si="6"/>
        <v>100</v>
      </c>
    </row>
    <row r="38" spans="1:16" ht="24" customHeight="1" x14ac:dyDescent="0.2">
      <c r="A38" s="251" t="s">
        <v>157</v>
      </c>
      <c r="B38" s="271"/>
      <c r="C38" s="275"/>
      <c r="D38" s="827">
        <f>SUM(D11:D37)</f>
        <v>17633</v>
      </c>
      <c r="E38" s="827">
        <f>SUM(E11:E37)</f>
        <v>0</v>
      </c>
      <c r="F38" s="828">
        <f>E38/$D38*100</f>
        <v>0</v>
      </c>
      <c r="G38" s="827">
        <f>SUM(G11:G37)</f>
        <v>0</v>
      </c>
      <c r="H38" s="828">
        <f>G38/$D38*100</f>
        <v>0</v>
      </c>
      <c r="I38" s="827">
        <f>SUM(I11:I37)</f>
        <v>0</v>
      </c>
      <c r="J38" s="828">
        <f>I38/$D38*100</f>
        <v>0</v>
      </c>
      <c r="K38" s="827">
        <f>SUM(K11:K37)</f>
        <v>0</v>
      </c>
      <c r="L38" s="828">
        <f>K38/$D38*100</f>
        <v>0</v>
      </c>
      <c r="M38" s="827">
        <f>SUM(M11:M37)</f>
        <v>13455</v>
      </c>
      <c r="N38" s="828">
        <f>M38/$D38*100</f>
        <v>76.305790279589402</v>
      </c>
      <c r="O38" s="827">
        <f>SUM(O11:O37)</f>
        <v>13455</v>
      </c>
      <c r="P38" s="828">
        <f>O38/$D38*100</f>
        <v>76.305790279589402</v>
      </c>
    </row>
    <row r="39" spans="1:16" x14ac:dyDescent="0.2">
      <c r="A39" s="406"/>
      <c r="B39" s="406"/>
      <c r="C39" s="406"/>
      <c r="D39" s="406"/>
      <c r="E39" s="378"/>
      <c r="F39" s="378"/>
      <c r="G39" s="378"/>
      <c r="H39" s="378"/>
      <c r="I39" s="378"/>
      <c r="J39" s="378"/>
      <c r="K39" s="378"/>
      <c r="L39" s="378"/>
      <c r="M39" s="378"/>
      <c r="N39" s="378"/>
      <c r="O39" s="378"/>
      <c r="P39" s="378"/>
    </row>
    <row r="40" spans="1:16" x14ac:dyDescent="0.2">
      <c r="A40" s="689" t="s">
        <v>1344</v>
      </c>
    </row>
  </sheetData>
  <mergeCells count="5">
    <mergeCell ref="D7:D9"/>
    <mergeCell ref="A7:A9"/>
    <mergeCell ref="B7:B9"/>
    <mergeCell ref="C7:C9"/>
    <mergeCell ref="E7:N7"/>
  </mergeCells>
  <phoneticPr fontId="21" type="noConversion"/>
  <printOptions horizontalCentered="1"/>
  <pageMargins left="1.02" right="0.9" top="0.96" bottom="0.54" header="0" footer="0"/>
  <pageSetup paperSize="130" scale="6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theme="0"/>
    <pageSetUpPr fitToPage="1"/>
  </sheetPr>
  <dimension ref="A1:O40"/>
  <sheetViews>
    <sheetView view="pageBreakPreview" zoomScale="60" zoomScaleNormal="68" workbookViewId="0">
      <selection activeCell="S34" sqref="S34"/>
    </sheetView>
  </sheetViews>
  <sheetFormatPr defaultColWidth="11.42578125" defaultRowHeight="15" x14ac:dyDescent="0.2"/>
  <cols>
    <col min="1" max="1" width="5.7109375" style="4" customWidth="1"/>
    <col min="2" max="3" width="21.7109375" style="4" customWidth="1"/>
    <col min="4" max="4" width="16.85546875" style="4" customWidth="1"/>
    <col min="5" max="12" width="10.7109375" style="4" customWidth="1"/>
    <col min="13" max="13" width="13" style="4" customWidth="1"/>
    <col min="14" max="14" width="10.7109375" style="4" customWidth="1"/>
    <col min="15" max="16384" width="11.42578125" style="4"/>
  </cols>
  <sheetData>
    <row r="1" spans="1:15" x14ac:dyDescent="0.2">
      <c r="A1" s="3" t="s">
        <v>702</v>
      </c>
    </row>
    <row r="3" spans="1:15" s="203" customFormat="1" ht="16.5" x14ac:dyDescent="0.2">
      <c r="A3" s="207" t="s">
        <v>615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</row>
    <row r="4" spans="1:15" s="203" customFormat="1" ht="16.5" x14ac:dyDescent="0.2">
      <c r="F4" s="210" t="str">
        <f>'1'!E5</f>
        <v>KABUPATEN</v>
      </c>
      <c r="G4" s="206" t="str">
        <f>'1'!F5</f>
        <v>MOJOKERTO</v>
      </c>
      <c r="K4" s="207"/>
      <c r="L4" s="207"/>
      <c r="M4" s="207"/>
      <c r="N4" s="207"/>
    </row>
    <row r="5" spans="1:15" s="203" customFormat="1" ht="16.5" x14ac:dyDescent="0.2">
      <c r="F5" s="210" t="str">
        <f>'1'!E6</f>
        <v xml:space="preserve">TAHUN </v>
      </c>
      <c r="G5" s="206">
        <f>'1'!F6</f>
        <v>2021</v>
      </c>
      <c r="K5" s="207"/>
      <c r="L5" s="207"/>
      <c r="M5" s="207"/>
      <c r="N5" s="207"/>
    </row>
    <row r="6" spans="1:15" x14ac:dyDescent="0.2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</row>
    <row r="7" spans="1:15" ht="18" customHeight="1" x14ac:dyDescent="0.2">
      <c r="A7" s="1170" t="s">
        <v>153</v>
      </c>
      <c r="B7" s="1170" t="s">
        <v>154</v>
      </c>
      <c r="C7" s="1170" t="s">
        <v>156</v>
      </c>
      <c r="D7" s="1164" t="s">
        <v>616</v>
      </c>
      <c r="E7" s="1167" t="s">
        <v>617</v>
      </c>
      <c r="F7" s="1168"/>
      <c r="G7" s="1168"/>
      <c r="H7" s="1168"/>
      <c r="I7" s="1168"/>
      <c r="J7" s="1168"/>
      <c r="K7" s="1168"/>
      <c r="L7" s="1168"/>
      <c r="M7" s="1168"/>
      <c r="N7" s="1169"/>
      <c r="O7" s="14"/>
    </row>
    <row r="8" spans="1:15" ht="18" customHeight="1" x14ac:dyDescent="0.2">
      <c r="A8" s="1171"/>
      <c r="B8" s="1171"/>
      <c r="C8" s="1171"/>
      <c r="D8" s="1165"/>
      <c r="E8" s="18" t="s">
        <v>610</v>
      </c>
      <c r="F8" s="53"/>
      <c r="G8" s="18" t="s">
        <v>611</v>
      </c>
      <c r="H8" s="53"/>
      <c r="I8" s="18" t="s">
        <v>612</v>
      </c>
      <c r="J8" s="53"/>
      <c r="K8" s="18" t="s">
        <v>613</v>
      </c>
      <c r="L8" s="53"/>
      <c r="M8" s="18" t="s">
        <v>614</v>
      </c>
      <c r="N8" s="54"/>
    </row>
    <row r="9" spans="1:15" ht="18" customHeight="1" x14ac:dyDescent="0.2">
      <c r="A9" s="1172"/>
      <c r="B9" s="1172"/>
      <c r="C9" s="1172"/>
      <c r="D9" s="1166"/>
      <c r="E9" s="68" t="s">
        <v>161</v>
      </c>
      <c r="F9" s="19" t="s">
        <v>164</v>
      </c>
      <c r="G9" s="68" t="s">
        <v>161</v>
      </c>
      <c r="H9" s="19" t="s">
        <v>164</v>
      </c>
      <c r="I9" s="68" t="s">
        <v>161</v>
      </c>
      <c r="J9" s="19" t="s">
        <v>164</v>
      </c>
      <c r="K9" s="68" t="s">
        <v>161</v>
      </c>
      <c r="L9" s="19" t="s">
        <v>164</v>
      </c>
      <c r="M9" s="68" t="s">
        <v>161</v>
      </c>
      <c r="N9" s="19" t="s">
        <v>164</v>
      </c>
    </row>
    <row r="10" spans="1:15" ht="18" customHeight="1" x14ac:dyDescent="0.2">
      <c r="A10" s="129">
        <v>1</v>
      </c>
      <c r="B10" s="129">
        <v>2</v>
      </c>
      <c r="C10" s="129">
        <v>3</v>
      </c>
      <c r="D10" s="129">
        <v>4</v>
      </c>
      <c r="E10" s="129">
        <v>5</v>
      </c>
      <c r="F10" s="129">
        <v>6</v>
      </c>
      <c r="G10" s="129">
        <v>7</v>
      </c>
      <c r="H10" s="129">
        <v>8</v>
      </c>
      <c r="I10" s="129">
        <v>9</v>
      </c>
      <c r="J10" s="129">
        <v>10</v>
      </c>
      <c r="K10" s="129">
        <v>11</v>
      </c>
      <c r="L10" s="129">
        <v>12</v>
      </c>
      <c r="M10" s="129">
        <v>13</v>
      </c>
      <c r="N10" s="129">
        <v>14</v>
      </c>
    </row>
    <row r="11" spans="1:15" ht="18" customHeight="1" x14ac:dyDescent="0.2">
      <c r="A11" s="44">
        <f>'9'!A9</f>
        <v>1</v>
      </c>
      <c r="B11" s="48" t="str">
        <f>'9'!B9</f>
        <v>Sooko</v>
      </c>
      <c r="C11" s="48" t="str">
        <f>'9'!C9</f>
        <v>Sooko</v>
      </c>
      <c r="D11" s="606">
        <v>14287</v>
      </c>
      <c r="E11" s="635">
        <v>0</v>
      </c>
      <c r="F11" s="636">
        <f>E11/$D11*100</f>
        <v>0</v>
      </c>
      <c r="G11" s="635">
        <v>0</v>
      </c>
      <c r="H11" s="636">
        <f>G11/$D11*100</f>
        <v>0</v>
      </c>
      <c r="I11" s="635">
        <v>0</v>
      </c>
      <c r="J11" s="636">
        <f>I11/$D11*100</f>
        <v>0</v>
      </c>
      <c r="K11" s="635">
        <v>0</v>
      </c>
      <c r="L11" s="636">
        <f>K11/$D11*100</f>
        <v>0</v>
      </c>
      <c r="M11" s="635">
        <v>9763</v>
      </c>
      <c r="N11" s="636">
        <f>M11/$D11*100</f>
        <v>68.334849863512275</v>
      </c>
    </row>
    <row r="12" spans="1:15" ht="18" customHeight="1" x14ac:dyDescent="0.2">
      <c r="A12" s="44">
        <f>'9'!A10</f>
        <v>2</v>
      </c>
      <c r="B12" s="48" t="str">
        <f>'9'!B10</f>
        <v>Trowulan</v>
      </c>
      <c r="C12" s="48" t="str">
        <f>'9'!C10</f>
        <v>Trowulan</v>
      </c>
      <c r="D12" s="606">
        <v>6643</v>
      </c>
      <c r="E12" s="635">
        <v>0</v>
      </c>
      <c r="F12" s="636">
        <f t="shared" ref="F12:F37" si="0">E12/$D12*100</f>
        <v>0</v>
      </c>
      <c r="G12" s="635">
        <v>0</v>
      </c>
      <c r="H12" s="636">
        <f t="shared" ref="H12:H37" si="1">G12/$D12*100</f>
        <v>0</v>
      </c>
      <c r="I12" s="635">
        <v>0</v>
      </c>
      <c r="J12" s="636">
        <f t="shared" ref="J12:J37" si="2">I12/$D12*100</f>
        <v>0</v>
      </c>
      <c r="K12" s="635">
        <v>0</v>
      </c>
      <c r="L12" s="636">
        <f t="shared" ref="L12:L37" si="3">K12/$D12*100</f>
        <v>0</v>
      </c>
      <c r="M12" s="635">
        <v>4067</v>
      </c>
      <c r="N12" s="636">
        <f t="shared" ref="N12:N37" si="4">M12/$D12*100</f>
        <v>61.222339304531083</v>
      </c>
    </row>
    <row r="13" spans="1:15" ht="18" customHeight="1" x14ac:dyDescent="0.2">
      <c r="A13" s="44">
        <f>'9'!A11</f>
        <v>3</v>
      </c>
      <c r="B13" s="48"/>
      <c r="C13" s="48" t="str">
        <f>'9'!C11</f>
        <v>Tawangsari</v>
      </c>
      <c r="D13" s="606">
        <v>6626</v>
      </c>
      <c r="E13" s="635">
        <v>0</v>
      </c>
      <c r="F13" s="636">
        <f>E13/$D13*100</f>
        <v>0</v>
      </c>
      <c r="G13" s="635">
        <v>0</v>
      </c>
      <c r="H13" s="636">
        <f t="shared" si="1"/>
        <v>0</v>
      </c>
      <c r="I13" s="635">
        <v>0</v>
      </c>
      <c r="J13" s="636">
        <f t="shared" si="2"/>
        <v>0</v>
      </c>
      <c r="K13" s="635">
        <v>0</v>
      </c>
      <c r="L13" s="636">
        <f t="shared" si="3"/>
        <v>0</v>
      </c>
      <c r="M13" s="635">
        <v>6626</v>
      </c>
      <c r="N13" s="636">
        <f t="shared" si="4"/>
        <v>100</v>
      </c>
    </row>
    <row r="14" spans="1:15" ht="18" customHeight="1" x14ac:dyDescent="0.2">
      <c r="A14" s="44">
        <f>'9'!A12</f>
        <v>4</v>
      </c>
      <c r="B14" s="48" t="str">
        <f>'9'!B12</f>
        <v>Puri</v>
      </c>
      <c r="C14" s="48" t="str">
        <f>'9'!C12</f>
        <v>Puri</v>
      </c>
      <c r="D14" s="606">
        <v>14794</v>
      </c>
      <c r="E14" s="635">
        <v>0</v>
      </c>
      <c r="F14" s="636">
        <f t="shared" si="0"/>
        <v>0</v>
      </c>
      <c r="G14" s="635">
        <v>0</v>
      </c>
      <c r="H14" s="636">
        <f t="shared" si="1"/>
        <v>0</v>
      </c>
      <c r="I14" s="635">
        <v>0</v>
      </c>
      <c r="J14" s="636">
        <f t="shared" si="2"/>
        <v>0</v>
      </c>
      <c r="K14" s="635">
        <v>0</v>
      </c>
      <c r="L14" s="636">
        <f t="shared" si="3"/>
        <v>0</v>
      </c>
      <c r="M14" s="635">
        <v>10348</v>
      </c>
      <c r="N14" s="636">
        <f t="shared" si="4"/>
        <v>69.947275922671352</v>
      </c>
    </row>
    <row r="15" spans="1:15" ht="18" customHeight="1" x14ac:dyDescent="0.2">
      <c r="A15" s="44">
        <f>'9'!A13</f>
        <v>5</v>
      </c>
      <c r="B15" s="48" t="str">
        <f>'9'!B13</f>
        <v>Mojoanyar</v>
      </c>
      <c r="C15" s="48" t="str">
        <f>'9'!C13</f>
        <v>Gayaman</v>
      </c>
      <c r="D15" s="606">
        <v>9036</v>
      </c>
      <c r="E15" s="635">
        <v>0</v>
      </c>
      <c r="F15" s="636">
        <f t="shared" si="0"/>
        <v>0</v>
      </c>
      <c r="G15" s="635">
        <v>0</v>
      </c>
      <c r="H15" s="636">
        <f t="shared" si="1"/>
        <v>0</v>
      </c>
      <c r="I15" s="635">
        <v>0</v>
      </c>
      <c r="J15" s="636">
        <f t="shared" si="2"/>
        <v>0</v>
      </c>
      <c r="K15" s="635">
        <v>0</v>
      </c>
      <c r="L15" s="636">
        <f t="shared" si="3"/>
        <v>0</v>
      </c>
      <c r="M15" s="635">
        <v>9036</v>
      </c>
      <c r="N15" s="636">
        <f t="shared" si="4"/>
        <v>100</v>
      </c>
    </row>
    <row r="16" spans="1:15" ht="18" customHeight="1" x14ac:dyDescent="0.2">
      <c r="A16" s="44">
        <f>'9'!A14</f>
        <v>6</v>
      </c>
      <c r="B16" s="48" t="str">
        <f>'9'!B14</f>
        <v>Bangsal</v>
      </c>
      <c r="C16" s="48" t="str">
        <f>'9'!C14</f>
        <v>Bangsal</v>
      </c>
      <c r="D16" s="606">
        <v>9706</v>
      </c>
      <c r="E16" s="635">
        <v>0</v>
      </c>
      <c r="F16" s="636">
        <f t="shared" si="0"/>
        <v>0</v>
      </c>
      <c r="G16" s="635">
        <v>0</v>
      </c>
      <c r="H16" s="636">
        <f t="shared" si="1"/>
        <v>0</v>
      </c>
      <c r="I16" s="635">
        <v>0</v>
      </c>
      <c r="J16" s="636">
        <f t="shared" si="2"/>
        <v>0</v>
      </c>
      <c r="K16" s="635">
        <v>0</v>
      </c>
      <c r="L16" s="636">
        <f t="shared" si="3"/>
        <v>0</v>
      </c>
      <c r="M16" s="635">
        <v>6339</v>
      </c>
      <c r="N16" s="636">
        <f t="shared" si="4"/>
        <v>65.310117453121791</v>
      </c>
    </row>
    <row r="17" spans="1:14" ht="18" customHeight="1" x14ac:dyDescent="0.2">
      <c r="A17" s="44">
        <f>'9'!A15</f>
        <v>7</v>
      </c>
      <c r="B17" s="48" t="str">
        <f>'9'!B15</f>
        <v>Gedeg</v>
      </c>
      <c r="C17" s="48" t="str">
        <f>'9'!C15</f>
        <v>Gedeg</v>
      </c>
      <c r="D17" s="606">
        <v>7534</v>
      </c>
      <c r="E17" s="635">
        <v>0</v>
      </c>
      <c r="F17" s="636">
        <f t="shared" si="0"/>
        <v>0</v>
      </c>
      <c r="G17" s="635">
        <v>0</v>
      </c>
      <c r="H17" s="636">
        <f t="shared" si="1"/>
        <v>0</v>
      </c>
      <c r="I17" s="635">
        <v>0</v>
      </c>
      <c r="J17" s="636">
        <f t="shared" si="2"/>
        <v>0</v>
      </c>
      <c r="K17" s="635">
        <v>0</v>
      </c>
      <c r="L17" s="636">
        <f t="shared" si="3"/>
        <v>0</v>
      </c>
      <c r="M17" s="635">
        <v>5238</v>
      </c>
      <c r="N17" s="636">
        <f t="shared" si="4"/>
        <v>69.524820812317486</v>
      </c>
    </row>
    <row r="18" spans="1:14" ht="18" customHeight="1" x14ac:dyDescent="0.2">
      <c r="A18" s="44">
        <f>'9'!A16</f>
        <v>8</v>
      </c>
      <c r="B18" s="48"/>
      <c r="C18" s="48" t="str">
        <f>'9'!C16</f>
        <v>Lespadangan</v>
      </c>
      <c r="D18" s="606">
        <v>3991</v>
      </c>
      <c r="E18" s="635">
        <v>0</v>
      </c>
      <c r="F18" s="636">
        <f t="shared" si="0"/>
        <v>0</v>
      </c>
      <c r="G18" s="635">
        <v>0</v>
      </c>
      <c r="H18" s="636">
        <f t="shared" si="1"/>
        <v>0</v>
      </c>
      <c r="I18" s="635">
        <v>0</v>
      </c>
      <c r="J18" s="636">
        <f t="shared" si="2"/>
        <v>0</v>
      </c>
      <c r="K18" s="635">
        <v>0</v>
      </c>
      <c r="L18" s="636">
        <f t="shared" si="3"/>
        <v>0</v>
      </c>
      <c r="M18" s="635">
        <v>3991</v>
      </c>
      <c r="N18" s="636">
        <f t="shared" si="4"/>
        <v>100</v>
      </c>
    </row>
    <row r="19" spans="1:14" ht="18" customHeight="1" x14ac:dyDescent="0.2">
      <c r="A19" s="44">
        <f>'9'!A17</f>
        <v>9</v>
      </c>
      <c r="B19" s="48" t="str">
        <f>'9'!B17</f>
        <v>Kemlagi</v>
      </c>
      <c r="C19" s="48" t="str">
        <f>'9'!C17</f>
        <v>Kemlagi</v>
      </c>
      <c r="D19" s="606">
        <v>6668</v>
      </c>
      <c r="E19" s="635">
        <v>0</v>
      </c>
      <c r="F19" s="636">
        <f t="shared" si="0"/>
        <v>0</v>
      </c>
      <c r="G19" s="635">
        <v>0</v>
      </c>
      <c r="H19" s="636">
        <f>G19/$D19*100</f>
        <v>0</v>
      </c>
      <c r="I19" s="635">
        <v>0</v>
      </c>
      <c r="J19" s="636">
        <f t="shared" si="2"/>
        <v>0</v>
      </c>
      <c r="K19" s="635">
        <v>0</v>
      </c>
      <c r="L19" s="636">
        <f t="shared" si="3"/>
        <v>0</v>
      </c>
      <c r="M19" s="635">
        <v>4602</v>
      </c>
      <c r="N19" s="636">
        <f t="shared" si="4"/>
        <v>69.016196760647873</v>
      </c>
    </row>
    <row r="20" spans="1:14" ht="18" customHeight="1" x14ac:dyDescent="0.2">
      <c r="A20" s="44">
        <f>'9'!A18</f>
        <v>10</v>
      </c>
      <c r="B20" s="48"/>
      <c r="C20" s="48" t="str">
        <f>'9'!C18</f>
        <v>Kedungsari</v>
      </c>
      <c r="D20" s="606">
        <v>4432</v>
      </c>
      <c r="E20" s="635">
        <v>0</v>
      </c>
      <c r="F20" s="636">
        <f t="shared" si="0"/>
        <v>0</v>
      </c>
      <c r="G20" s="635">
        <v>0</v>
      </c>
      <c r="H20" s="636">
        <f t="shared" si="1"/>
        <v>0</v>
      </c>
      <c r="I20" s="635">
        <v>0</v>
      </c>
      <c r="J20" s="636">
        <f>I20/$D20*100</f>
        <v>0</v>
      </c>
      <c r="K20" s="635">
        <v>0</v>
      </c>
      <c r="L20" s="636">
        <f t="shared" si="3"/>
        <v>0</v>
      </c>
      <c r="M20" s="635">
        <v>3019</v>
      </c>
      <c r="N20" s="636">
        <f>M20/$D20*100</f>
        <v>68.118231046931413</v>
      </c>
    </row>
    <row r="21" spans="1:14" ht="18" customHeight="1" x14ac:dyDescent="0.2">
      <c r="A21" s="44">
        <f>'9'!A19</f>
        <v>11</v>
      </c>
      <c r="B21" s="48" t="str">
        <f>'9'!B19</f>
        <v>Dawarblandong</v>
      </c>
      <c r="C21" s="48" t="str">
        <f>'9'!C19</f>
        <v>Dawarblandong</v>
      </c>
      <c r="D21" s="606">
        <v>11022</v>
      </c>
      <c r="E21" s="635">
        <v>0</v>
      </c>
      <c r="F21" s="636">
        <f t="shared" si="0"/>
        <v>0</v>
      </c>
      <c r="G21" s="635">
        <v>0</v>
      </c>
      <c r="H21" s="636">
        <f t="shared" si="1"/>
        <v>0</v>
      </c>
      <c r="I21" s="635">
        <v>0</v>
      </c>
      <c r="J21" s="636">
        <f t="shared" si="2"/>
        <v>0</v>
      </c>
      <c r="K21" s="635">
        <v>0</v>
      </c>
      <c r="L21" s="636">
        <f>K21/$D21*100</f>
        <v>0</v>
      </c>
      <c r="M21" s="635">
        <v>11022</v>
      </c>
      <c r="N21" s="636">
        <f t="shared" si="4"/>
        <v>100</v>
      </c>
    </row>
    <row r="22" spans="1:14" ht="18" customHeight="1" x14ac:dyDescent="0.2">
      <c r="A22" s="44">
        <f>'9'!A20</f>
        <v>12</v>
      </c>
      <c r="B22" s="48" t="str">
        <f>'9'!B20</f>
        <v>Jetis</v>
      </c>
      <c r="C22" s="48" t="str">
        <f>'9'!C20</f>
        <v>Kupang</v>
      </c>
      <c r="D22" s="606">
        <v>10393</v>
      </c>
      <c r="E22" s="635">
        <v>0</v>
      </c>
      <c r="F22" s="636">
        <f t="shared" si="0"/>
        <v>0</v>
      </c>
      <c r="G22" s="635">
        <v>0</v>
      </c>
      <c r="H22" s="636">
        <f t="shared" si="1"/>
        <v>0</v>
      </c>
      <c r="I22" s="635">
        <v>0</v>
      </c>
      <c r="J22" s="636">
        <f t="shared" si="2"/>
        <v>0</v>
      </c>
      <c r="K22" s="635">
        <v>0</v>
      </c>
      <c r="L22" s="636">
        <f t="shared" si="3"/>
        <v>0</v>
      </c>
      <c r="M22" s="635">
        <v>7877</v>
      </c>
      <c r="N22" s="636">
        <f t="shared" si="4"/>
        <v>75.791398056384111</v>
      </c>
    </row>
    <row r="23" spans="1:14" ht="18" customHeight="1" x14ac:dyDescent="0.2">
      <c r="A23" s="44">
        <f>'9'!A21</f>
        <v>13</v>
      </c>
      <c r="B23" s="48"/>
      <c r="C23" s="48" t="str">
        <f>'9'!C21</f>
        <v>Jetis</v>
      </c>
      <c r="D23" s="606">
        <v>6354</v>
      </c>
      <c r="E23" s="635">
        <v>0</v>
      </c>
      <c r="F23" s="636">
        <f t="shared" si="0"/>
        <v>0</v>
      </c>
      <c r="G23" s="635">
        <v>0</v>
      </c>
      <c r="H23" s="636">
        <f t="shared" si="1"/>
        <v>0</v>
      </c>
      <c r="I23" s="635">
        <v>0</v>
      </c>
      <c r="J23" s="636">
        <f t="shared" si="2"/>
        <v>0</v>
      </c>
      <c r="K23" s="635">
        <v>0</v>
      </c>
      <c r="L23" s="636">
        <f t="shared" si="3"/>
        <v>0</v>
      </c>
      <c r="M23" s="635">
        <v>2175</v>
      </c>
      <c r="N23" s="636">
        <f t="shared" si="4"/>
        <v>34.230406043437206</v>
      </c>
    </row>
    <row r="24" spans="1:14" ht="18" customHeight="1" x14ac:dyDescent="0.2">
      <c r="A24" s="44">
        <f>'9'!A22</f>
        <v>14</v>
      </c>
      <c r="B24" s="48" t="str">
        <f>'9'!B22</f>
        <v>Mojosari</v>
      </c>
      <c r="C24" s="48" t="str">
        <f>'9'!C22</f>
        <v>Mojosari</v>
      </c>
      <c r="D24" s="606">
        <v>7961</v>
      </c>
      <c r="E24" s="635">
        <v>0</v>
      </c>
      <c r="F24" s="636">
        <f t="shared" si="0"/>
        <v>0</v>
      </c>
      <c r="G24" s="635">
        <v>0</v>
      </c>
      <c r="H24" s="636">
        <f t="shared" si="1"/>
        <v>0</v>
      </c>
      <c r="I24" s="635">
        <v>0</v>
      </c>
      <c r="J24" s="636">
        <f t="shared" si="2"/>
        <v>0</v>
      </c>
      <c r="K24" s="635">
        <v>0</v>
      </c>
      <c r="L24" s="636">
        <f t="shared" si="3"/>
        <v>0</v>
      </c>
      <c r="M24" s="635">
        <v>3255</v>
      </c>
      <c r="N24" s="636">
        <f t="shared" si="4"/>
        <v>40.88682326340912</v>
      </c>
    </row>
    <row r="25" spans="1:14" ht="18" customHeight="1" x14ac:dyDescent="0.2">
      <c r="A25" s="44">
        <f>'9'!A23</f>
        <v>15</v>
      </c>
      <c r="B25" s="48"/>
      <c r="C25" s="48" t="str">
        <f>'9'!C23</f>
        <v>Modopuro</v>
      </c>
      <c r="D25" s="606">
        <v>6546</v>
      </c>
      <c r="E25" s="635">
        <v>0</v>
      </c>
      <c r="F25" s="636">
        <f t="shared" si="0"/>
        <v>0</v>
      </c>
      <c r="G25" s="635">
        <v>0</v>
      </c>
      <c r="H25" s="636">
        <f t="shared" si="1"/>
        <v>0</v>
      </c>
      <c r="I25" s="635">
        <v>0</v>
      </c>
      <c r="J25" s="636">
        <f t="shared" si="2"/>
        <v>0</v>
      </c>
      <c r="K25" s="635">
        <v>0</v>
      </c>
      <c r="L25" s="636">
        <f t="shared" si="3"/>
        <v>0</v>
      </c>
      <c r="M25" s="635">
        <v>5838</v>
      </c>
      <c r="N25" s="636">
        <f t="shared" si="4"/>
        <v>89.184234647112731</v>
      </c>
    </row>
    <row r="26" spans="1:14" ht="18" customHeight="1" x14ac:dyDescent="0.2">
      <c r="A26" s="44">
        <f>'9'!A24</f>
        <v>16</v>
      </c>
      <c r="B26" s="48" t="str">
        <f>'9'!B24</f>
        <v>Pungging</v>
      </c>
      <c r="C26" s="48" t="str">
        <f>'9'!C24</f>
        <v>Pungging</v>
      </c>
      <c r="D26" s="606">
        <v>10234</v>
      </c>
      <c r="E26" s="635">
        <v>0</v>
      </c>
      <c r="F26" s="636">
        <f t="shared" si="0"/>
        <v>0</v>
      </c>
      <c r="G26" s="635">
        <v>0</v>
      </c>
      <c r="H26" s="636">
        <f t="shared" si="1"/>
        <v>0</v>
      </c>
      <c r="I26" s="635">
        <v>0</v>
      </c>
      <c r="J26" s="636">
        <f t="shared" si="2"/>
        <v>0</v>
      </c>
      <c r="K26" s="635">
        <v>0</v>
      </c>
      <c r="L26" s="636">
        <f t="shared" si="3"/>
        <v>0</v>
      </c>
      <c r="M26" s="635">
        <v>7656</v>
      </c>
      <c r="N26" s="636">
        <f t="shared" si="4"/>
        <v>74.809458667187798</v>
      </c>
    </row>
    <row r="27" spans="1:14" ht="18" customHeight="1" x14ac:dyDescent="0.2">
      <c r="A27" s="44">
        <f>'9'!A25</f>
        <v>17</v>
      </c>
      <c r="B27" s="48"/>
      <c r="C27" s="48" t="str">
        <f>'9'!C25</f>
        <v>Watukenongo</v>
      </c>
      <c r="D27" s="606">
        <v>4928</v>
      </c>
      <c r="E27" s="635">
        <v>0</v>
      </c>
      <c r="F27" s="636">
        <f t="shared" si="0"/>
        <v>0</v>
      </c>
      <c r="G27" s="635">
        <v>0</v>
      </c>
      <c r="H27" s="636">
        <f t="shared" si="1"/>
        <v>0</v>
      </c>
      <c r="I27" s="635">
        <v>0</v>
      </c>
      <c r="J27" s="636">
        <f t="shared" si="2"/>
        <v>0</v>
      </c>
      <c r="K27" s="635">
        <v>0</v>
      </c>
      <c r="L27" s="636">
        <f t="shared" si="3"/>
        <v>0</v>
      </c>
      <c r="M27" s="635">
        <v>4376</v>
      </c>
      <c r="N27" s="636">
        <f t="shared" si="4"/>
        <v>88.798701298701303</v>
      </c>
    </row>
    <row r="28" spans="1:14" ht="18" customHeight="1" x14ac:dyDescent="0.2">
      <c r="A28" s="44">
        <f>'9'!A26</f>
        <v>18</v>
      </c>
      <c r="B28" s="48" t="str">
        <f>'9'!B26</f>
        <v>Ngoro</v>
      </c>
      <c r="C28" s="48" t="str">
        <f>'9'!C26</f>
        <v>Ngoro</v>
      </c>
      <c r="D28" s="606">
        <v>9673</v>
      </c>
      <c r="E28" s="635">
        <v>0</v>
      </c>
      <c r="F28" s="636">
        <f t="shared" si="0"/>
        <v>0</v>
      </c>
      <c r="G28" s="635">
        <v>0</v>
      </c>
      <c r="H28" s="636">
        <f t="shared" si="1"/>
        <v>0</v>
      </c>
      <c r="I28" s="635">
        <v>0</v>
      </c>
      <c r="J28" s="636">
        <f t="shared" si="2"/>
        <v>0</v>
      </c>
      <c r="K28" s="635">
        <v>0</v>
      </c>
      <c r="L28" s="636">
        <f t="shared" si="3"/>
        <v>0</v>
      </c>
      <c r="M28" s="635">
        <v>7997</v>
      </c>
      <c r="N28" s="636">
        <f t="shared" si="4"/>
        <v>82.673420862193737</v>
      </c>
    </row>
    <row r="29" spans="1:14" ht="18" customHeight="1" x14ac:dyDescent="0.2">
      <c r="A29" s="44">
        <f>'9'!A27</f>
        <v>19</v>
      </c>
      <c r="B29" s="48"/>
      <c r="C29" s="48" t="str">
        <f>'9'!C27</f>
        <v>Manduro</v>
      </c>
      <c r="D29" s="606">
        <v>5368</v>
      </c>
      <c r="E29" s="635">
        <v>0</v>
      </c>
      <c r="F29" s="636">
        <f t="shared" si="0"/>
        <v>0</v>
      </c>
      <c r="G29" s="635">
        <v>0</v>
      </c>
      <c r="H29" s="636">
        <f t="shared" si="1"/>
        <v>0</v>
      </c>
      <c r="I29" s="635">
        <v>0</v>
      </c>
      <c r="J29" s="636">
        <f t="shared" si="2"/>
        <v>0</v>
      </c>
      <c r="K29" s="635">
        <v>0</v>
      </c>
      <c r="L29" s="636">
        <f t="shared" si="3"/>
        <v>0</v>
      </c>
      <c r="M29" s="635">
        <v>3510</v>
      </c>
      <c r="N29" s="636">
        <f t="shared" si="4"/>
        <v>65.387481371087929</v>
      </c>
    </row>
    <row r="30" spans="1:14" ht="18" customHeight="1" x14ac:dyDescent="0.2">
      <c r="A30" s="44">
        <f>'9'!A28</f>
        <v>20</v>
      </c>
      <c r="B30" s="48" t="str">
        <f>'9'!B28</f>
        <v>Dlanggu</v>
      </c>
      <c r="C30" s="48" t="str">
        <f>'9'!C28</f>
        <v>Dlanggu</v>
      </c>
      <c r="D30" s="606">
        <v>11288</v>
      </c>
      <c r="E30" s="635">
        <v>0</v>
      </c>
      <c r="F30" s="636">
        <f t="shared" si="0"/>
        <v>0</v>
      </c>
      <c r="G30" s="635">
        <v>0</v>
      </c>
      <c r="H30" s="636">
        <f t="shared" si="1"/>
        <v>0</v>
      </c>
      <c r="I30" s="635">
        <v>0</v>
      </c>
      <c r="J30" s="636">
        <f t="shared" si="2"/>
        <v>0</v>
      </c>
      <c r="K30" s="635">
        <v>0</v>
      </c>
      <c r="L30" s="636">
        <f t="shared" si="3"/>
        <v>0</v>
      </c>
      <c r="M30" s="635">
        <v>7354</v>
      </c>
      <c r="N30" s="636">
        <f t="shared" si="4"/>
        <v>65.148830616583979</v>
      </c>
    </row>
    <row r="31" spans="1:14" ht="18" customHeight="1" x14ac:dyDescent="0.2">
      <c r="A31" s="44">
        <f>'9'!A29</f>
        <v>21</v>
      </c>
      <c r="B31" s="48" t="str">
        <f>'9'!B29</f>
        <v>Kutorejo</v>
      </c>
      <c r="C31" s="48" t="str">
        <f>'9'!C29</f>
        <v>Kutorejo</v>
      </c>
      <c r="D31" s="606">
        <v>6417</v>
      </c>
      <c r="E31" s="635">
        <v>0</v>
      </c>
      <c r="F31" s="636">
        <f t="shared" si="0"/>
        <v>0</v>
      </c>
      <c r="G31" s="635">
        <v>0</v>
      </c>
      <c r="H31" s="636">
        <f t="shared" si="1"/>
        <v>0</v>
      </c>
      <c r="I31" s="635">
        <v>0</v>
      </c>
      <c r="J31" s="636">
        <f t="shared" si="2"/>
        <v>0</v>
      </c>
      <c r="K31" s="635">
        <v>0</v>
      </c>
      <c r="L31" s="636">
        <f t="shared" si="3"/>
        <v>0</v>
      </c>
      <c r="M31" s="635">
        <v>4019</v>
      </c>
      <c r="N31" s="636">
        <f t="shared" si="4"/>
        <v>62.630512700638931</v>
      </c>
    </row>
    <row r="32" spans="1:14" ht="18" customHeight="1" x14ac:dyDescent="0.2">
      <c r="A32" s="44">
        <f>'9'!A30</f>
        <v>22</v>
      </c>
      <c r="B32" s="48"/>
      <c r="C32" s="48" t="str">
        <f>'9'!C30</f>
        <v>Pesanggrahan</v>
      </c>
      <c r="D32" s="606">
        <v>5899</v>
      </c>
      <c r="E32" s="635">
        <v>0</v>
      </c>
      <c r="F32" s="636">
        <f t="shared" si="0"/>
        <v>0</v>
      </c>
      <c r="G32" s="635">
        <v>0</v>
      </c>
      <c r="H32" s="636">
        <f t="shared" si="1"/>
        <v>0</v>
      </c>
      <c r="I32" s="635">
        <v>0</v>
      </c>
      <c r="J32" s="636">
        <f t="shared" si="2"/>
        <v>0</v>
      </c>
      <c r="K32" s="635">
        <v>0</v>
      </c>
      <c r="L32" s="636">
        <f t="shared" si="3"/>
        <v>0</v>
      </c>
      <c r="M32" s="635">
        <v>4651</v>
      </c>
      <c r="N32" s="636">
        <f t="shared" si="4"/>
        <v>78.843871842685203</v>
      </c>
    </row>
    <row r="33" spans="1:14" ht="18" customHeight="1" x14ac:dyDescent="0.2">
      <c r="A33" s="44">
        <f>'9'!A31</f>
        <v>23</v>
      </c>
      <c r="B33" s="48" t="str">
        <f>'9'!B31</f>
        <v>Pacet</v>
      </c>
      <c r="C33" s="48" t="str">
        <f>'9'!C31</f>
        <v>Pacet</v>
      </c>
      <c r="D33" s="606">
        <v>6006</v>
      </c>
      <c r="E33" s="635">
        <v>0</v>
      </c>
      <c r="F33" s="636">
        <f t="shared" si="0"/>
        <v>0</v>
      </c>
      <c r="G33" s="635">
        <v>0</v>
      </c>
      <c r="H33" s="636">
        <f t="shared" si="1"/>
        <v>0</v>
      </c>
      <c r="I33" s="635">
        <v>0</v>
      </c>
      <c r="J33" s="636">
        <f t="shared" si="2"/>
        <v>0</v>
      </c>
      <c r="K33" s="635">
        <v>0</v>
      </c>
      <c r="L33" s="636">
        <f t="shared" si="3"/>
        <v>0</v>
      </c>
      <c r="M33" s="635">
        <v>2500</v>
      </c>
      <c r="N33" s="636">
        <f t="shared" si="4"/>
        <v>41.625041625041625</v>
      </c>
    </row>
    <row r="34" spans="1:14" ht="18" customHeight="1" x14ac:dyDescent="0.2">
      <c r="A34" s="44">
        <f>'9'!A32</f>
        <v>24</v>
      </c>
      <c r="B34" s="48"/>
      <c r="C34" s="48" t="str">
        <f>'9'!C32</f>
        <v>Pandan</v>
      </c>
      <c r="D34" s="606">
        <v>5467</v>
      </c>
      <c r="E34" s="635">
        <v>0</v>
      </c>
      <c r="F34" s="636">
        <f t="shared" si="0"/>
        <v>0</v>
      </c>
      <c r="G34" s="635">
        <v>0</v>
      </c>
      <c r="H34" s="636">
        <f t="shared" si="1"/>
        <v>0</v>
      </c>
      <c r="I34" s="635">
        <v>0</v>
      </c>
      <c r="J34" s="636">
        <f t="shared" si="2"/>
        <v>0</v>
      </c>
      <c r="K34" s="635">
        <v>0</v>
      </c>
      <c r="L34" s="636">
        <f t="shared" si="3"/>
        <v>0</v>
      </c>
      <c r="M34" s="635">
        <v>3146</v>
      </c>
      <c r="N34" s="636">
        <f t="shared" si="4"/>
        <v>57.545271629778668</v>
      </c>
    </row>
    <row r="35" spans="1:14" ht="18" customHeight="1" x14ac:dyDescent="0.2">
      <c r="A35" s="44">
        <f>'9'!A33</f>
        <v>25</v>
      </c>
      <c r="B35" s="48" t="str">
        <f>'9'!B33</f>
        <v>Trawas</v>
      </c>
      <c r="C35" s="48" t="str">
        <f>'9'!C33</f>
        <v>Trawas</v>
      </c>
      <c r="D35" s="606">
        <v>6136</v>
      </c>
      <c r="E35" s="635">
        <v>0</v>
      </c>
      <c r="F35" s="636">
        <f t="shared" si="0"/>
        <v>0</v>
      </c>
      <c r="G35" s="635">
        <v>0</v>
      </c>
      <c r="H35" s="636">
        <f t="shared" si="1"/>
        <v>0</v>
      </c>
      <c r="I35" s="635">
        <v>0</v>
      </c>
      <c r="J35" s="636">
        <f t="shared" si="2"/>
        <v>0</v>
      </c>
      <c r="K35" s="635">
        <v>0</v>
      </c>
      <c r="L35" s="636">
        <f t="shared" si="3"/>
        <v>0</v>
      </c>
      <c r="M35" s="635">
        <v>4722</v>
      </c>
      <c r="N35" s="636">
        <f t="shared" si="4"/>
        <v>76.955671447196877</v>
      </c>
    </row>
    <row r="36" spans="1:14" ht="18" customHeight="1" x14ac:dyDescent="0.2">
      <c r="A36" s="44">
        <f>'9'!A34</f>
        <v>26</v>
      </c>
      <c r="B36" s="48" t="str">
        <f>'9'!B34</f>
        <v>Gondang</v>
      </c>
      <c r="C36" s="48" t="str">
        <f>'9'!C34</f>
        <v>Gondang</v>
      </c>
      <c r="D36" s="606">
        <v>8350</v>
      </c>
      <c r="E36" s="635">
        <v>0</v>
      </c>
      <c r="F36" s="636">
        <f t="shared" si="0"/>
        <v>0</v>
      </c>
      <c r="G36" s="635">
        <v>0</v>
      </c>
      <c r="H36" s="636">
        <f t="shared" si="1"/>
        <v>0</v>
      </c>
      <c r="I36" s="635">
        <v>0</v>
      </c>
      <c r="J36" s="636">
        <f t="shared" si="2"/>
        <v>0</v>
      </c>
      <c r="K36" s="635">
        <v>0</v>
      </c>
      <c r="L36" s="636">
        <f t="shared" si="3"/>
        <v>0</v>
      </c>
      <c r="M36" s="635">
        <v>5935</v>
      </c>
      <c r="N36" s="636">
        <f t="shared" si="4"/>
        <v>71.077844311377248</v>
      </c>
    </row>
    <row r="37" spans="1:14" ht="18" customHeight="1" x14ac:dyDescent="0.2">
      <c r="A37" s="44">
        <f>'9'!A35</f>
        <v>27</v>
      </c>
      <c r="B37" s="48" t="str">
        <f>'9'!B35</f>
        <v>Jatirejo</v>
      </c>
      <c r="C37" s="48" t="str">
        <f>'9'!C35</f>
        <v>Jatirejo</v>
      </c>
      <c r="D37" s="701">
        <v>7701</v>
      </c>
      <c r="E37" s="635">
        <v>0</v>
      </c>
      <c r="F37" s="636">
        <f t="shared" si="0"/>
        <v>0</v>
      </c>
      <c r="G37" s="635">
        <v>0</v>
      </c>
      <c r="H37" s="636">
        <f t="shared" si="1"/>
        <v>0</v>
      </c>
      <c r="I37" s="635">
        <v>0</v>
      </c>
      <c r="J37" s="636">
        <f t="shared" si="2"/>
        <v>0</v>
      </c>
      <c r="K37" s="635">
        <v>0</v>
      </c>
      <c r="L37" s="636">
        <f t="shared" si="3"/>
        <v>0</v>
      </c>
      <c r="M37" s="635">
        <v>7701</v>
      </c>
      <c r="N37" s="636">
        <f t="shared" si="4"/>
        <v>100</v>
      </c>
    </row>
    <row r="38" spans="1:14" ht="24" customHeight="1" x14ac:dyDescent="0.2">
      <c r="A38" s="251" t="s">
        <v>157</v>
      </c>
      <c r="B38" s="271"/>
      <c r="C38" s="275"/>
      <c r="D38" s="827">
        <f>SUM(D11:D37)</f>
        <v>213460</v>
      </c>
      <c r="E38" s="827">
        <f>SUM(E11:E37)</f>
        <v>0</v>
      </c>
      <c r="F38" s="828">
        <f>E38/$D38*100</f>
        <v>0</v>
      </c>
      <c r="G38" s="827">
        <f>SUM(G11:G37)</f>
        <v>0</v>
      </c>
      <c r="H38" s="828">
        <f>G38/$D38*100</f>
        <v>0</v>
      </c>
      <c r="I38" s="827">
        <f>SUM(I11:I37)</f>
        <v>0</v>
      </c>
      <c r="J38" s="828">
        <f>I38/$D38*100</f>
        <v>0</v>
      </c>
      <c r="K38" s="827">
        <f>SUM(K11:K37)</f>
        <v>0</v>
      </c>
      <c r="L38" s="828">
        <f>K38/$D38*100</f>
        <v>0</v>
      </c>
      <c r="M38" s="827">
        <f>SUM(M11:M37)</f>
        <v>156763</v>
      </c>
      <c r="N38" s="828">
        <f>M38/$D38*100</f>
        <v>73.439051812986051</v>
      </c>
    </row>
    <row r="39" spans="1:14" x14ac:dyDescent="0.2">
      <c r="A39" s="406"/>
      <c r="B39" s="406"/>
      <c r="C39" s="406"/>
      <c r="D39" s="406"/>
      <c r="E39" s="378"/>
      <c r="F39" s="378"/>
      <c r="G39" s="378"/>
      <c r="H39" s="378"/>
      <c r="I39" s="378"/>
      <c r="J39" s="378"/>
      <c r="K39" s="378"/>
      <c r="L39" s="378"/>
      <c r="M39" s="378"/>
      <c r="N39" s="378"/>
    </row>
    <row r="40" spans="1:14" x14ac:dyDescent="0.2">
      <c r="A40" s="689" t="s">
        <v>1344</v>
      </c>
    </row>
  </sheetData>
  <mergeCells count="5">
    <mergeCell ref="A7:A9"/>
    <mergeCell ref="B7:B9"/>
    <mergeCell ref="C7:C9"/>
    <mergeCell ref="D7:D9"/>
    <mergeCell ref="E7:N7"/>
  </mergeCells>
  <printOptions horizontalCentered="1"/>
  <pageMargins left="1.23" right="0.9" top="0.87" bottom="0.33" header="0" footer="0"/>
  <pageSetup paperSize="130" scale="68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O40"/>
  <sheetViews>
    <sheetView view="pageBreakPreview" zoomScale="60" zoomScaleNormal="82" workbookViewId="0">
      <selection activeCell="S29" sqref="S29"/>
    </sheetView>
  </sheetViews>
  <sheetFormatPr defaultColWidth="11.42578125" defaultRowHeight="15" x14ac:dyDescent="0.2"/>
  <cols>
    <col min="1" max="1" width="5.7109375" style="4" customWidth="1"/>
    <col min="2" max="3" width="21.7109375" style="4" customWidth="1"/>
    <col min="4" max="4" width="16.85546875" style="4" customWidth="1"/>
    <col min="5" max="12" width="10.7109375" style="4" customWidth="1"/>
    <col min="13" max="13" width="12.85546875" style="4" customWidth="1"/>
    <col min="14" max="14" width="10.7109375" style="4" customWidth="1"/>
    <col min="15" max="16384" width="11.42578125" style="4"/>
  </cols>
  <sheetData>
    <row r="1" spans="1:15" x14ac:dyDescent="0.2">
      <c r="A1" s="3" t="s">
        <v>703</v>
      </c>
    </row>
    <row r="3" spans="1:15" s="203" customFormat="1" ht="16.5" x14ac:dyDescent="0.2">
      <c r="A3" s="207" t="s">
        <v>618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</row>
    <row r="4" spans="1:15" s="203" customFormat="1" ht="16.5" x14ac:dyDescent="0.2">
      <c r="F4" s="210" t="str">
        <f>'1'!E5</f>
        <v>KABUPATEN</v>
      </c>
      <c r="G4" s="206" t="str">
        <f>'1'!F5</f>
        <v>MOJOKERTO</v>
      </c>
      <c r="K4" s="207"/>
      <c r="L4" s="207"/>
      <c r="M4" s="207"/>
      <c r="N4" s="207"/>
    </row>
    <row r="5" spans="1:15" s="203" customFormat="1" ht="16.5" x14ac:dyDescent="0.2">
      <c r="F5" s="210" t="str">
        <f>'1'!E6</f>
        <v xml:space="preserve">TAHUN </v>
      </c>
      <c r="G5" s="206">
        <f>'1'!F6</f>
        <v>2021</v>
      </c>
      <c r="K5" s="207"/>
      <c r="L5" s="207"/>
      <c r="M5" s="207"/>
      <c r="N5" s="207"/>
    </row>
    <row r="6" spans="1:15" x14ac:dyDescent="0.2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</row>
    <row r="7" spans="1:15" x14ac:dyDescent="0.2">
      <c r="A7" s="1170" t="s">
        <v>153</v>
      </c>
      <c r="B7" s="1170" t="s">
        <v>154</v>
      </c>
      <c r="C7" s="1170" t="s">
        <v>156</v>
      </c>
      <c r="D7" s="1164" t="s">
        <v>274</v>
      </c>
      <c r="E7" s="1167" t="s">
        <v>619</v>
      </c>
      <c r="F7" s="1168"/>
      <c r="G7" s="1168"/>
      <c r="H7" s="1168"/>
      <c r="I7" s="1168"/>
      <c r="J7" s="1168"/>
      <c r="K7" s="1168"/>
      <c r="L7" s="1168"/>
      <c r="M7" s="1168"/>
      <c r="N7" s="1169"/>
      <c r="O7" s="14"/>
    </row>
    <row r="8" spans="1:15" x14ac:dyDescent="0.2">
      <c r="A8" s="1171"/>
      <c r="B8" s="1171"/>
      <c r="C8" s="1171"/>
      <c r="D8" s="1165"/>
      <c r="E8" s="18" t="s">
        <v>610</v>
      </c>
      <c r="F8" s="53"/>
      <c r="G8" s="18" t="s">
        <v>611</v>
      </c>
      <c r="H8" s="53"/>
      <c r="I8" s="18" t="s">
        <v>612</v>
      </c>
      <c r="J8" s="53"/>
      <c r="K8" s="18" t="s">
        <v>613</v>
      </c>
      <c r="L8" s="53"/>
      <c r="M8" s="18" t="s">
        <v>614</v>
      </c>
      <c r="N8" s="54"/>
    </row>
    <row r="9" spans="1:15" x14ac:dyDescent="0.2">
      <c r="A9" s="1172"/>
      <c r="B9" s="1172"/>
      <c r="C9" s="1172"/>
      <c r="D9" s="1166"/>
      <c r="E9" s="68" t="s">
        <v>161</v>
      </c>
      <c r="F9" s="19" t="s">
        <v>164</v>
      </c>
      <c r="G9" s="68" t="s">
        <v>161</v>
      </c>
      <c r="H9" s="19" t="s">
        <v>164</v>
      </c>
      <c r="I9" s="68" t="s">
        <v>161</v>
      </c>
      <c r="J9" s="19" t="s">
        <v>164</v>
      </c>
      <c r="K9" s="68" t="s">
        <v>161</v>
      </c>
      <c r="L9" s="19" t="s">
        <v>164</v>
      </c>
      <c r="M9" s="68" t="s">
        <v>161</v>
      </c>
      <c r="N9" s="19" t="s">
        <v>164</v>
      </c>
    </row>
    <row r="10" spans="1:15" x14ac:dyDescent="0.2">
      <c r="A10" s="129">
        <v>1</v>
      </c>
      <c r="B10" s="129">
        <v>2</v>
      </c>
      <c r="C10" s="129">
        <v>3</v>
      </c>
      <c r="D10" s="129">
        <v>4</v>
      </c>
      <c r="E10" s="129">
        <v>5</v>
      </c>
      <c r="F10" s="129">
        <v>6</v>
      </c>
      <c r="G10" s="129">
        <v>7</v>
      </c>
      <c r="H10" s="129">
        <v>8</v>
      </c>
      <c r="I10" s="129">
        <v>9</v>
      </c>
      <c r="J10" s="129">
        <v>10</v>
      </c>
      <c r="K10" s="129">
        <v>11</v>
      </c>
      <c r="L10" s="129">
        <v>12</v>
      </c>
      <c r="M10" s="129">
        <v>13</v>
      </c>
      <c r="N10" s="129">
        <v>14</v>
      </c>
    </row>
    <row r="11" spans="1:15" x14ac:dyDescent="0.2">
      <c r="A11" s="44">
        <f>'9'!A9</f>
        <v>1</v>
      </c>
      <c r="B11" s="48" t="str">
        <f>'9'!B9</f>
        <v>Sooko</v>
      </c>
      <c r="C11" s="48" t="str">
        <f>'9'!C9</f>
        <v>Sooko</v>
      </c>
      <c r="D11" s="606">
        <v>14287</v>
      </c>
      <c r="E11" s="635">
        <v>0</v>
      </c>
      <c r="F11" s="636">
        <f>E11/$D11*100</f>
        <v>0</v>
      </c>
      <c r="G11" s="635">
        <v>0</v>
      </c>
      <c r="H11" s="636">
        <f>G11/$D11*100</f>
        <v>0</v>
      </c>
      <c r="I11" s="635">
        <v>0</v>
      </c>
      <c r="J11" s="636">
        <f>I11/$D11*100</f>
        <v>0</v>
      </c>
      <c r="K11" s="635">
        <v>0</v>
      </c>
      <c r="L11" s="636">
        <f>K11/$D11*100</f>
        <v>0</v>
      </c>
      <c r="M11" s="635">
        <v>9763</v>
      </c>
      <c r="N11" s="636">
        <f>M11/$D11*100</f>
        <v>68.334849863512275</v>
      </c>
    </row>
    <row r="12" spans="1:15" x14ac:dyDescent="0.2">
      <c r="A12" s="44">
        <f>'9'!A10</f>
        <v>2</v>
      </c>
      <c r="B12" s="48" t="str">
        <f>'9'!B10</f>
        <v>Trowulan</v>
      </c>
      <c r="C12" s="48" t="str">
        <f>'9'!C10</f>
        <v>Trowulan</v>
      </c>
      <c r="D12" s="606">
        <v>6643</v>
      </c>
      <c r="E12" s="635">
        <v>0</v>
      </c>
      <c r="F12" s="636">
        <f t="shared" ref="F12:F37" si="0">E12/$D12*100</f>
        <v>0</v>
      </c>
      <c r="G12" s="635">
        <v>0</v>
      </c>
      <c r="H12" s="636">
        <f t="shared" ref="H12:H37" si="1">G12/$D12*100</f>
        <v>0</v>
      </c>
      <c r="I12" s="635">
        <v>0</v>
      </c>
      <c r="J12" s="636">
        <f t="shared" ref="J12:J37" si="2">I12/$D12*100</f>
        <v>0</v>
      </c>
      <c r="K12" s="635">
        <v>0</v>
      </c>
      <c r="L12" s="636">
        <f t="shared" ref="L12:L37" si="3">K12/$D12*100</f>
        <v>0</v>
      </c>
      <c r="M12" s="635">
        <v>4067</v>
      </c>
      <c r="N12" s="636">
        <f t="shared" ref="N12:N37" si="4">M12/$D12*100</f>
        <v>61.222339304531083</v>
      </c>
    </row>
    <row r="13" spans="1:15" x14ac:dyDescent="0.2">
      <c r="A13" s="44">
        <f>'9'!A11</f>
        <v>3</v>
      </c>
      <c r="B13" s="48"/>
      <c r="C13" s="48" t="str">
        <f>'9'!C11</f>
        <v>Tawangsari</v>
      </c>
      <c r="D13" s="606">
        <v>6626</v>
      </c>
      <c r="E13" s="635">
        <v>0</v>
      </c>
      <c r="F13" s="636">
        <f>E13/$D13*100</f>
        <v>0</v>
      </c>
      <c r="G13" s="635">
        <v>0</v>
      </c>
      <c r="H13" s="636">
        <f t="shared" si="1"/>
        <v>0</v>
      </c>
      <c r="I13" s="635">
        <v>0</v>
      </c>
      <c r="J13" s="636">
        <f t="shared" si="2"/>
        <v>0</v>
      </c>
      <c r="K13" s="635">
        <v>0</v>
      </c>
      <c r="L13" s="636">
        <f t="shared" si="3"/>
        <v>0</v>
      </c>
      <c r="M13" s="635">
        <v>6626</v>
      </c>
      <c r="N13" s="636">
        <f t="shared" si="4"/>
        <v>100</v>
      </c>
    </row>
    <row r="14" spans="1:15" x14ac:dyDescent="0.2">
      <c r="A14" s="44">
        <f>'9'!A12</f>
        <v>4</v>
      </c>
      <c r="B14" s="48" t="str">
        <f>'9'!B12</f>
        <v>Puri</v>
      </c>
      <c r="C14" s="48" t="str">
        <f>'9'!C12</f>
        <v>Puri</v>
      </c>
      <c r="D14" s="606">
        <v>14794</v>
      </c>
      <c r="E14" s="635">
        <v>0</v>
      </c>
      <c r="F14" s="636">
        <f t="shared" si="0"/>
        <v>0</v>
      </c>
      <c r="G14" s="635">
        <v>0</v>
      </c>
      <c r="H14" s="636">
        <f t="shared" si="1"/>
        <v>0</v>
      </c>
      <c r="I14" s="635">
        <v>0</v>
      </c>
      <c r="J14" s="636">
        <f t="shared" si="2"/>
        <v>0</v>
      </c>
      <c r="K14" s="635">
        <v>0</v>
      </c>
      <c r="L14" s="636">
        <f t="shared" si="3"/>
        <v>0</v>
      </c>
      <c r="M14" s="635">
        <v>10348</v>
      </c>
      <c r="N14" s="636">
        <f t="shared" si="4"/>
        <v>69.947275922671352</v>
      </c>
    </row>
    <row r="15" spans="1:15" x14ac:dyDescent="0.2">
      <c r="A15" s="44">
        <f>'9'!A13</f>
        <v>5</v>
      </c>
      <c r="B15" s="48" t="str">
        <f>'9'!B13</f>
        <v>Mojoanyar</v>
      </c>
      <c r="C15" s="48" t="str">
        <f>'9'!C13</f>
        <v>Gayaman</v>
      </c>
      <c r="D15" s="606">
        <v>9036</v>
      </c>
      <c r="E15" s="635">
        <v>0</v>
      </c>
      <c r="F15" s="636">
        <f t="shared" si="0"/>
        <v>0</v>
      </c>
      <c r="G15" s="635">
        <v>0</v>
      </c>
      <c r="H15" s="636">
        <f t="shared" si="1"/>
        <v>0</v>
      </c>
      <c r="I15" s="635">
        <v>0</v>
      </c>
      <c r="J15" s="636">
        <f t="shared" si="2"/>
        <v>0</v>
      </c>
      <c r="K15" s="635">
        <v>0</v>
      </c>
      <c r="L15" s="636">
        <f t="shared" si="3"/>
        <v>0</v>
      </c>
      <c r="M15" s="635">
        <v>9036</v>
      </c>
      <c r="N15" s="636">
        <f t="shared" si="4"/>
        <v>100</v>
      </c>
    </row>
    <row r="16" spans="1:15" x14ac:dyDescent="0.2">
      <c r="A16" s="44">
        <f>'9'!A14</f>
        <v>6</v>
      </c>
      <c r="B16" s="48" t="str">
        <f>'9'!B14</f>
        <v>Bangsal</v>
      </c>
      <c r="C16" s="48" t="str">
        <f>'9'!C14</f>
        <v>Bangsal</v>
      </c>
      <c r="D16" s="606">
        <v>9706</v>
      </c>
      <c r="E16" s="635">
        <v>0</v>
      </c>
      <c r="F16" s="636">
        <f t="shared" si="0"/>
        <v>0</v>
      </c>
      <c r="G16" s="635">
        <v>0</v>
      </c>
      <c r="H16" s="636">
        <f t="shared" si="1"/>
        <v>0</v>
      </c>
      <c r="I16" s="635">
        <v>0</v>
      </c>
      <c r="J16" s="636">
        <f t="shared" si="2"/>
        <v>0</v>
      </c>
      <c r="K16" s="635">
        <v>0</v>
      </c>
      <c r="L16" s="636">
        <f t="shared" si="3"/>
        <v>0</v>
      </c>
      <c r="M16" s="635">
        <v>6339</v>
      </c>
      <c r="N16" s="636">
        <f t="shared" si="4"/>
        <v>65.310117453121791</v>
      </c>
    </row>
    <row r="17" spans="1:14" x14ac:dyDescent="0.2">
      <c r="A17" s="44">
        <f>'9'!A15</f>
        <v>7</v>
      </c>
      <c r="B17" s="48" t="str">
        <f>'9'!B15</f>
        <v>Gedeg</v>
      </c>
      <c r="C17" s="48" t="str">
        <f>'9'!C15</f>
        <v>Gedeg</v>
      </c>
      <c r="D17" s="606">
        <v>7534</v>
      </c>
      <c r="E17" s="635">
        <v>0</v>
      </c>
      <c r="F17" s="636">
        <f t="shared" si="0"/>
        <v>0</v>
      </c>
      <c r="G17" s="635">
        <v>0</v>
      </c>
      <c r="H17" s="636">
        <f t="shared" si="1"/>
        <v>0</v>
      </c>
      <c r="I17" s="635">
        <v>0</v>
      </c>
      <c r="J17" s="636">
        <f t="shared" si="2"/>
        <v>0</v>
      </c>
      <c r="K17" s="635">
        <v>0</v>
      </c>
      <c r="L17" s="636">
        <f t="shared" si="3"/>
        <v>0</v>
      </c>
      <c r="M17" s="635">
        <v>5238</v>
      </c>
      <c r="N17" s="636">
        <f t="shared" si="4"/>
        <v>69.524820812317486</v>
      </c>
    </row>
    <row r="18" spans="1:14" x14ac:dyDescent="0.2">
      <c r="A18" s="44">
        <f>'9'!A16</f>
        <v>8</v>
      </c>
      <c r="B18" s="48"/>
      <c r="C18" s="48" t="str">
        <f>'9'!C16</f>
        <v>Lespadangan</v>
      </c>
      <c r="D18" s="606">
        <v>3991</v>
      </c>
      <c r="E18" s="635">
        <v>0</v>
      </c>
      <c r="F18" s="636">
        <f t="shared" si="0"/>
        <v>0</v>
      </c>
      <c r="G18" s="635">
        <v>0</v>
      </c>
      <c r="H18" s="636">
        <f t="shared" si="1"/>
        <v>0</v>
      </c>
      <c r="I18" s="635">
        <v>0</v>
      </c>
      <c r="J18" s="636">
        <f t="shared" si="2"/>
        <v>0</v>
      </c>
      <c r="K18" s="635">
        <v>0</v>
      </c>
      <c r="L18" s="636">
        <f t="shared" si="3"/>
        <v>0</v>
      </c>
      <c r="M18" s="635">
        <v>3991</v>
      </c>
      <c r="N18" s="636">
        <f t="shared" si="4"/>
        <v>100</v>
      </c>
    </row>
    <row r="19" spans="1:14" x14ac:dyDescent="0.2">
      <c r="A19" s="44">
        <f>'9'!A17</f>
        <v>9</v>
      </c>
      <c r="B19" s="48" t="str">
        <f>'9'!B17</f>
        <v>Kemlagi</v>
      </c>
      <c r="C19" s="48" t="str">
        <f>'9'!C17</f>
        <v>Kemlagi</v>
      </c>
      <c r="D19" s="606">
        <v>6668</v>
      </c>
      <c r="E19" s="635">
        <v>0</v>
      </c>
      <c r="F19" s="636">
        <f t="shared" si="0"/>
        <v>0</v>
      </c>
      <c r="G19" s="635">
        <v>0</v>
      </c>
      <c r="H19" s="636">
        <f>G19/$D19*100</f>
        <v>0</v>
      </c>
      <c r="I19" s="635">
        <v>0</v>
      </c>
      <c r="J19" s="636">
        <f t="shared" si="2"/>
        <v>0</v>
      </c>
      <c r="K19" s="635">
        <v>0</v>
      </c>
      <c r="L19" s="636">
        <f t="shared" si="3"/>
        <v>0</v>
      </c>
      <c r="M19" s="635">
        <v>4602</v>
      </c>
      <c r="N19" s="636">
        <f t="shared" si="4"/>
        <v>69.016196760647873</v>
      </c>
    </row>
    <row r="20" spans="1:14" x14ac:dyDescent="0.2">
      <c r="A20" s="44">
        <f>'9'!A18</f>
        <v>10</v>
      </c>
      <c r="B20" s="48"/>
      <c r="C20" s="48" t="str">
        <f>'9'!C18</f>
        <v>Kedungsari</v>
      </c>
      <c r="D20" s="606">
        <v>4432</v>
      </c>
      <c r="E20" s="635">
        <v>0</v>
      </c>
      <c r="F20" s="636">
        <f t="shared" si="0"/>
        <v>0</v>
      </c>
      <c r="G20" s="635">
        <v>0</v>
      </c>
      <c r="H20" s="636">
        <f t="shared" si="1"/>
        <v>0</v>
      </c>
      <c r="I20" s="635">
        <v>0</v>
      </c>
      <c r="J20" s="636">
        <f>I20/$D20*100</f>
        <v>0</v>
      </c>
      <c r="K20" s="635">
        <v>0</v>
      </c>
      <c r="L20" s="636">
        <f t="shared" si="3"/>
        <v>0</v>
      </c>
      <c r="M20" s="635">
        <v>3019</v>
      </c>
      <c r="N20" s="636">
        <f>M20/$D20*100</f>
        <v>68.118231046931413</v>
      </c>
    </row>
    <row r="21" spans="1:14" x14ac:dyDescent="0.2">
      <c r="A21" s="44">
        <f>'9'!A19</f>
        <v>11</v>
      </c>
      <c r="B21" s="48" t="str">
        <f>'9'!B19</f>
        <v>Dawarblandong</v>
      </c>
      <c r="C21" s="48" t="str">
        <f>'9'!C19</f>
        <v>Dawarblandong</v>
      </c>
      <c r="D21" s="606">
        <v>11022</v>
      </c>
      <c r="E21" s="635">
        <v>0</v>
      </c>
      <c r="F21" s="636">
        <f t="shared" si="0"/>
        <v>0</v>
      </c>
      <c r="G21" s="635">
        <v>0</v>
      </c>
      <c r="H21" s="636">
        <f t="shared" si="1"/>
        <v>0</v>
      </c>
      <c r="I21" s="635">
        <v>0</v>
      </c>
      <c r="J21" s="636">
        <f t="shared" si="2"/>
        <v>0</v>
      </c>
      <c r="K21" s="635">
        <v>0</v>
      </c>
      <c r="L21" s="636">
        <f>K21/$D21*100</f>
        <v>0</v>
      </c>
      <c r="M21" s="635">
        <v>11022</v>
      </c>
      <c r="N21" s="636">
        <f t="shared" si="4"/>
        <v>100</v>
      </c>
    </row>
    <row r="22" spans="1:14" x14ac:dyDescent="0.2">
      <c r="A22" s="44">
        <f>'9'!A20</f>
        <v>12</v>
      </c>
      <c r="B22" s="48" t="str">
        <f>'9'!B20</f>
        <v>Jetis</v>
      </c>
      <c r="C22" s="48" t="str">
        <f>'9'!C20</f>
        <v>Kupang</v>
      </c>
      <c r="D22" s="606">
        <v>10393</v>
      </c>
      <c r="E22" s="635">
        <v>0</v>
      </c>
      <c r="F22" s="636">
        <f t="shared" si="0"/>
        <v>0</v>
      </c>
      <c r="G22" s="635">
        <v>0</v>
      </c>
      <c r="H22" s="636">
        <f t="shared" si="1"/>
        <v>0</v>
      </c>
      <c r="I22" s="635">
        <v>0</v>
      </c>
      <c r="J22" s="636">
        <f t="shared" si="2"/>
        <v>0</v>
      </c>
      <c r="K22" s="635">
        <v>0</v>
      </c>
      <c r="L22" s="636">
        <f t="shared" si="3"/>
        <v>0</v>
      </c>
      <c r="M22" s="635">
        <v>7877</v>
      </c>
      <c r="N22" s="636">
        <f t="shared" si="4"/>
        <v>75.791398056384111</v>
      </c>
    </row>
    <row r="23" spans="1:14" x14ac:dyDescent="0.2">
      <c r="A23" s="44">
        <f>'9'!A21</f>
        <v>13</v>
      </c>
      <c r="B23" s="48"/>
      <c r="C23" s="48" t="str">
        <f>'9'!C21</f>
        <v>Jetis</v>
      </c>
      <c r="D23" s="606">
        <v>6354</v>
      </c>
      <c r="E23" s="635">
        <v>0</v>
      </c>
      <c r="F23" s="636">
        <f t="shared" si="0"/>
        <v>0</v>
      </c>
      <c r="G23" s="635">
        <v>0</v>
      </c>
      <c r="H23" s="636">
        <f t="shared" si="1"/>
        <v>0</v>
      </c>
      <c r="I23" s="635">
        <v>0</v>
      </c>
      <c r="J23" s="636">
        <f t="shared" si="2"/>
        <v>0</v>
      </c>
      <c r="K23" s="635">
        <v>0</v>
      </c>
      <c r="L23" s="636">
        <f t="shared" si="3"/>
        <v>0</v>
      </c>
      <c r="M23" s="635">
        <v>2175</v>
      </c>
      <c r="N23" s="636">
        <f t="shared" si="4"/>
        <v>34.230406043437206</v>
      </c>
    </row>
    <row r="24" spans="1:14" x14ac:dyDescent="0.2">
      <c r="A24" s="44">
        <f>'9'!A22</f>
        <v>14</v>
      </c>
      <c r="B24" s="48" t="str">
        <f>'9'!B22</f>
        <v>Mojosari</v>
      </c>
      <c r="C24" s="48" t="str">
        <f>'9'!C22</f>
        <v>Mojosari</v>
      </c>
      <c r="D24" s="606">
        <v>7961</v>
      </c>
      <c r="E24" s="635">
        <v>0</v>
      </c>
      <c r="F24" s="636">
        <f t="shared" si="0"/>
        <v>0</v>
      </c>
      <c r="G24" s="635">
        <v>0</v>
      </c>
      <c r="H24" s="636">
        <f t="shared" si="1"/>
        <v>0</v>
      </c>
      <c r="I24" s="635">
        <v>0</v>
      </c>
      <c r="J24" s="636">
        <f t="shared" si="2"/>
        <v>0</v>
      </c>
      <c r="K24" s="635">
        <v>0</v>
      </c>
      <c r="L24" s="636">
        <f t="shared" si="3"/>
        <v>0</v>
      </c>
      <c r="M24" s="635">
        <v>3255</v>
      </c>
      <c r="N24" s="636">
        <f t="shared" si="4"/>
        <v>40.88682326340912</v>
      </c>
    </row>
    <row r="25" spans="1:14" x14ac:dyDescent="0.2">
      <c r="A25" s="44">
        <f>'9'!A23</f>
        <v>15</v>
      </c>
      <c r="B25" s="48"/>
      <c r="C25" s="48" t="str">
        <f>'9'!C23</f>
        <v>Modopuro</v>
      </c>
      <c r="D25" s="606">
        <v>6546</v>
      </c>
      <c r="E25" s="635">
        <v>0</v>
      </c>
      <c r="F25" s="636">
        <f t="shared" si="0"/>
        <v>0</v>
      </c>
      <c r="G25" s="635">
        <v>0</v>
      </c>
      <c r="H25" s="636">
        <f t="shared" si="1"/>
        <v>0</v>
      </c>
      <c r="I25" s="635">
        <v>0</v>
      </c>
      <c r="J25" s="636">
        <f t="shared" si="2"/>
        <v>0</v>
      </c>
      <c r="K25" s="635">
        <v>0</v>
      </c>
      <c r="L25" s="636">
        <f t="shared" si="3"/>
        <v>0</v>
      </c>
      <c r="M25" s="635">
        <v>5838</v>
      </c>
      <c r="N25" s="636">
        <f t="shared" si="4"/>
        <v>89.184234647112731</v>
      </c>
    </row>
    <row r="26" spans="1:14" x14ac:dyDescent="0.2">
      <c r="A26" s="44">
        <f>'9'!A24</f>
        <v>16</v>
      </c>
      <c r="B26" s="48" t="str">
        <f>'9'!B24</f>
        <v>Pungging</v>
      </c>
      <c r="C26" s="48" t="str">
        <f>'9'!C24</f>
        <v>Pungging</v>
      </c>
      <c r="D26" s="606">
        <v>10234</v>
      </c>
      <c r="E26" s="635">
        <v>0</v>
      </c>
      <c r="F26" s="636">
        <f t="shared" si="0"/>
        <v>0</v>
      </c>
      <c r="G26" s="635">
        <v>0</v>
      </c>
      <c r="H26" s="636">
        <f t="shared" si="1"/>
        <v>0</v>
      </c>
      <c r="I26" s="635">
        <v>0</v>
      </c>
      <c r="J26" s="636">
        <f t="shared" si="2"/>
        <v>0</v>
      </c>
      <c r="K26" s="635">
        <v>0</v>
      </c>
      <c r="L26" s="636">
        <f t="shared" si="3"/>
        <v>0</v>
      </c>
      <c r="M26" s="635">
        <v>7656</v>
      </c>
      <c r="N26" s="636">
        <f t="shared" si="4"/>
        <v>74.809458667187798</v>
      </c>
    </row>
    <row r="27" spans="1:14" x14ac:dyDescent="0.2">
      <c r="A27" s="44">
        <f>'9'!A25</f>
        <v>17</v>
      </c>
      <c r="B27" s="48"/>
      <c r="C27" s="48" t="str">
        <f>'9'!C25</f>
        <v>Watukenongo</v>
      </c>
      <c r="D27" s="606">
        <v>4928</v>
      </c>
      <c r="E27" s="635">
        <v>0</v>
      </c>
      <c r="F27" s="636">
        <f t="shared" si="0"/>
        <v>0</v>
      </c>
      <c r="G27" s="635">
        <v>0</v>
      </c>
      <c r="H27" s="636">
        <f t="shared" si="1"/>
        <v>0</v>
      </c>
      <c r="I27" s="635">
        <v>0</v>
      </c>
      <c r="J27" s="636">
        <f t="shared" si="2"/>
        <v>0</v>
      </c>
      <c r="K27" s="635">
        <v>0</v>
      </c>
      <c r="L27" s="636">
        <f t="shared" si="3"/>
        <v>0</v>
      </c>
      <c r="M27" s="635">
        <v>4376</v>
      </c>
      <c r="N27" s="636">
        <f t="shared" si="4"/>
        <v>88.798701298701303</v>
      </c>
    </row>
    <row r="28" spans="1:14" x14ac:dyDescent="0.2">
      <c r="A28" s="44">
        <f>'9'!A26</f>
        <v>18</v>
      </c>
      <c r="B28" s="48" t="str">
        <f>'9'!B26</f>
        <v>Ngoro</v>
      </c>
      <c r="C28" s="48" t="str">
        <f>'9'!C26</f>
        <v>Ngoro</v>
      </c>
      <c r="D28" s="606">
        <v>9673</v>
      </c>
      <c r="E28" s="635">
        <v>0</v>
      </c>
      <c r="F28" s="636">
        <f t="shared" si="0"/>
        <v>0</v>
      </c>
      <c r="G28" s="635">
        <v>0</v>
      </c>
      <c r="H28" s="636">
        <f t="shared" si="1"/>
        <v>0</v>
      </c>
      <c r="I28" s="635">
        <v>0</v>
      </c>
      <c r="J28" s="636">
        <f t="shared" si="2"/>
        <v>0</v>
      </c>
      <c r="K28" s="635">
        <v>0</v>
      </c>
      <c r="L28" s="636">
        <f t="shared" si="3"/>
        <v>0</v>
      </c>
      <c r="M28" s="635">
        <v>7997</v>
      </c>
      <c r="N28" s="636">
        <f t="shared" si="4"/>
        <v>82.673420862193737</v>
      </c>
    </row>
    <row r="29" spans="1:14" x14ac:dyDescent="0.2">
      <c r="A29" s="44">
        <f>'9'!A27</f>
        <v>19</v>
      </c>
      <c r="B29" s="48"/>
      <c r="C29" s="48" t="str">
        <f>'9'!C27</f>
        <v>Manduro</v>
      </c>
      <c r="D29" s="606">
        <v>5368</v>
      </c>
      <c r="E29" s="635">
        <v>0</v>
      </c>
      <c r="F29" s="636">
        <f t="shared" si="0"/>
        <v>0</v>
      </c>
      <c r="G29" s="635">
        <v>0</v>
      </c>
      <c r="H29" s="636">
        <f t="shared" si="1"/>
        <v>0</v>
      </c>
      <c r="I29" s="635">
        <v>0</v>
      </c>
      <c r="J29" s="636">
        <f t="shared" si="2"/>
        <v>0</v>
      </c>
      <c r="K29" s="635">
        <v>0</v>
      </c>
      <c r="L29" s="636">
        <f t="shared" si="3"/>
        <v>0</v>
      </c>
      <c r="M29" s="635">
        <v>3510</v>
      </c>
      <c r="N29" s="636">
        <f t="shared" si="4"/>
        <v>65.387481371087929</v>
      </c>
    </row>
    <row r="30" spans="1:14" x14ac:dyDescent="0.2">
      <c r="A30" s="44">
        <f>'9'!A28</f>
        <v>20</v>
      </c>
      <c r="B30" s="48" t="str">
        <f>'9'!B28</f>
        <v>Dlanggu</v>
      </c>
      <c r="C30" s="48" t="str">
        <f>'9'!C28</f>
        <v>Dlanggu</v>
      </c>
      <c r="D30" s="606">
        <v>11288</v>
      </c>
      <c r="E30" s="635">
        <v>0</v>
      </c>
      <c r="F30" s="636">
        <f t="shared" si="0"/>
        <v>0</v>
      </c>
      <c r="G30" s="635">
        <v>0</v>
      </c>
      <c r="H30" s="636">
        <f t="shared" si="1"/>
        <v>0</v>
      </c>
      <c r="I30" s="635">
        <v>0</v>
      </c>
      <c r="J30" s="636">
        <f t="shared" si="2"/>
        <v>0</v>
      </c>
      <c r="K30" s="635">
        <v>0</v>
      </c>
      <c r="L30" s="636">
        <f t="shared" si="3"/>
        <v>0</v>
      </c>
      <c r="M30" s="635">
        <v>7354</v>
      </c>
      <c r="N30" s="636">
        <f t="shared" si="4"/>
        <v>65.148830616583979</v>
      </c>
    </row>
    <row r="31" spans="1:14" x14ac:dyDescent="0.2">
      <c r="A31" s="44">
        <f>'9'!A29</f>
        <v>21</v>
      </c>
      <c r="B31" s="48" t="str">
        <f>'9'!B29</f>
        <v>Kutorejo</v>
      </c>
      <c r="C31" s="48" t="str">
        <f>'9'!C29</f>
        <v>Kutorejo</v>
      </c>
      <c r="D31" s="606">
        <v>6417</v>
      </c>
      <c r="E31" s="635">
        <v>0</v>
      </c>
      <c r="F31" s="636">
        <f t="shared" si="0"/>
        <v>0</v>
      </c>
      <c r="G31" s="635">
        <v>0</v>
      </c>
      <c r="H31" s="636">
        <f t="shared" si="1"/>
        <v>0</v>
      </c>
      <c r="I31" s="635">
        <v>0</v>
      </c>
      <c r="J31" s="636">
        <f t="shared" si="2"/>
        <v>0</v>
      </c>
      <c r="K31" s="635">
        <v>0</v>
      </c>
      <c r="L31" s="636">
        <f t="shared" si="3"/>
        <v>0</v>
      </c>
      <c r="M31" s="635">
        <v>4019</v>
      </c>
      <c r="N31" s="636">
        <f t="shared" si="4"/>
        <v>62.630512700638931</v>
      </c>
    </row>
    <row r="32" spans="1:14" x14ac:dyDescent="0.2">
      <c r="A32" s="44">
        <f>'9'!A30</f>
        <v>22</v>
      </c>
      <c r="B32" s="48"/>
      <c r="C32" s="48" t="str">
        <f>'9'!C30</f>
        <v>Pesanggrahan</v>
      </c>
      <c r="D32" s="606">
        <v>5899</v>
      </c>
      <c r="E32" s="635">
        <v>0</v>
      </c>
      <c r="F32" s="636">
        <f t="shared" si="0"/>
        <v>0</v>
      </c>
      <c r="G32" s="635">
        <v>0</v>
      </c>
      <c r="H32" s="636">
        <f t="shared" si="1"/>
        <v>0</v>
      </c>
      <c r="I32" s="635">
        <v>0</v>
      </c>
      <c r="J32" s="636">
        <f t="shared" si="2"/>
        <v>0</v>
      </c>
      <c r="K32" s="635">
        <v>0</v>
      </c>
      <c r="L32" s="636">
        <f t="shared" si="3"/>
        <v>0</v>
      </c>
      <c r="M32" s="635">
        <v>4651</v>
      </c>
      <c r="N32" s="636">
        <f t="shared" si="4"/>
        <v>78.843871842685203</v>
      </c>
    </row>
    <row r="33" spans="1:14" x14ac:dyDescent="0.2">
      <c r="A33" s="44">
        <f>'9'!A31</f>
        <v>23</v>
      </c>
      <c r="B33" s="48" t="str">
        <f>'9'!B31</f>
        <v>Pacet</v>
      </c>
      <c r="C33" s="48" t="str">
        <f>'9'!C31</f>
        <v>Pacet</v>
      </c>
      <c r="D33" s="606">
        <v>6006</v>
      </c>
      <c r="E33" s="635">
        <v>0</v>
      </c>
      <c r="F33" s="636">
        <f t="shared" si="0"/>
        <v>0</v>
      </c>
      <c r="G33" s="635">
        <v>0</v>
      </c>
      <c r="H33" s="636">
        <f t="shared" si="1"/>
        <v>0</v>
      </c>
      <c r="I33" s="635">
        <v>0</v>
      </c>
      <c r="J33" s="636">
        <f t="shared" si="2"/>
        <v>0</v>
      </c>
      <c r="K33" s="635">
        <v>0</v>
      </c>
      <c r="L33" s="636">
        <f t="shared" si="3"/>
        <v>0</v>
      </c>
      <c r="M33" s="635">
        <v>2500</v>
      </c>
      <c r="N33" s="636">
        <f t="shared" si="4"/>
        <v>41.625041625041625</v>
      </c>
    </row>
    <row r="34" spans="1:14" x14ac:dyDescent="0.2">
      <c r="A34" s="44">
        <f>'9'!A32</f>
        <v>24</v>
      </c>
      <c r="B34" s="48"/>
      <c r="C34" s="48" t="str">
        <f>'9'!C32</f>
        <v>Pandan</v>
      </c>
      <c r="D34" s="606">
        <v>5467</v>
      </c>
      <c r="E34" s="635">
        <v>0</v>
      </c>
      <c r="F34" s="636">
        <f t="shared" si="0"/>
        <v>0</v>
      </c>
      <c r="G34" s="635">
        <v>0</v>
      </c>
      <c r="H34" s="636">
        <f t="shared" si="1"/>
        <v>0</v>
      </c>
      <c r="I34" s="635">
        <v>0</v>
      </c>
      <c r="J34" s="636">
        <f t="shared" si="2"/>
        <v>0</v>
      </c>
      <c r="K34" s="635">
        <v>0</v>
      </c>
      <c r="L34" s="636">
        <f t="shared" si="3"/>
        <v>0</v>
      </c>
      <c r="M34" s="635">
        <v>3146</v>
      </c>
      <c r="N34" s="636">
        <f t="shared" si="4"/>
        <v>57.545271629778668</v>
      </c>
    </row>
    <row r="35" spans="1:14" x14ac:dyDescent="0.2">
      <c r="A35" s="44">
        <f>'9'!A33</f>
        <v>25</v>
      </c>
      <c r="B35" s="48" t="str">
        <f>'9'!B33</f>
        <v>Trawas</v>
      </c>
      <c r="C35" s="48" t="str">
        <f>'9'!C33</f>
        <v>Trawas</v>
      </c>
      <c r="D35" s="606">
        <v>6136</v>
      </c>
      <c r="E35" s="635">
        <v>0</v>
      </c>
      <c r="F35" s="636">
        <f t="shared" si="0"/>
        <v>0</v>
      </c>
      <c r="G35" s="635">
        <v>0</v>
      </c>
      <c r="H35" s="636">
        <f t="shared" si="1"/>
        <v>0</v>
      </c>
      <c r="I35" s="635">
        <v>0</v>
      </c>
      <c r="J35" s="636">
        <f t="shared" si="2"/>
        <v>0</v>
      </c>
      <c r="K35" s="635">
        <v>0</v>
      </c>
      <c r="L35" s="636">
        <f t="shared" si="3"/>
        <v>0</v>
      </c>
      <c r="M35" s="635">
        <v>4722</v>
      </c>
      <c r="N35" s="636">
        <f t="shared" si="4"/>
        <v>76.955671447196877</v>
      </c>
    </row>
    <row r="36" spans="1:14" x14ac:dyDescent="0.2">
      <c r="A36" s="44">
        <f>'9'!A34</f>
        <v>26</v>
      </c>
      <c r="B36" s="48" t="str">
        <f>'9'!B34</f>
        <v>Gondang</v>
      </c>
      <c r="C36" s="48" t="str">
        <f>'9'!C34</f>
        <v>Gondang</v>
      </c>
      <c r="D36" s="606">
        <v>8350</v>
      </c>
      <c r="E36" s="635">
        <v>0</v>
      </c>
      <c r="F36" s="636">
        <f t="shared" si="0"/>
        <v>0</v>
      </c>
      <c r="G36" s="635">
        <v>0</v>
      </c>
      <c r="H36" s="636">
        <f t="shared" si="1"/>
        <v>0</v>
      </c>
      <c r="I36" s="635">
        <v>0</v>
      </c>
      <c r="J36" s="636">
        <f t="shared" si="2"/>
        <v>0</v>
      </c>
      <c r="K36" s="635">
        <v>0</v>
      </c>
      <c r="L36" s="636">
        <f t="shared" si="3"/>
        <v>0</v>
      </c>
      <c r="M36" s="635">
        <v>5935</v>
      </c>
      <c r="N36" s="636">
        <f t="shared" si="4"/>
        <v>71.077844311377248</v>
      </c>
    </row>
    <row r="37" spans="1:14" x14ac:dyDescent="0.2">
      <c r="A37" s="44">
        <f>'9'!A35</f>
        <v>27</v>
      </c>
      <c r="B37" s="48" t="str">
        <f>'9'!B35</f>
        <v>Jatirejo</v>
      </c>
      <c r="C37" s="48" t="str">
        <f>'9'!C35</f>
        <v>Jatirejo</v>
      </c>
      <c r="D37" s="606">
        <v>7701</v>
      </c>
      <c r="E37" s="635">
        <v>0</v>
      </c>
      <c r="F37" s="636">
        <f t="shared" si="0"/>
        <v>0</v>
      </c>
      <c r="G37" s="635">
        <v>0</v>
      </c>
      <c r="H37" s="636">
        <f t="shared" si="1"/>
        <v>0</v>
      </c>
      <c r="I37" s="635">
        <v>0</v>
      </c>
      <c r="J37" s="636">
        <f t="shared" si="2"/>
        <v>0</v>
      </c>
      <c r="K37" s="635">
        <v>0</v>
      </c>
      <c r="L37" s="636">
        <f t="shared" si="3"/>
        <v>0</v>
      </c>
      <c r="M37" s="635">
        <v>7701</v>
      </c>
      <c r="N37" s="636">
        <f t="shared" si="4"/>
        <v>100</v>
      </c>
    </row>
    <row r="38" spans="1:14" ht="15.75" x14ac:dyDescent="0.2">
      <c r="A38" s="251" t="s">
        <v>157</v>
      </c>
      <c r="B38" s="271"/>
      <c r="C38" s="275"/>
      <c r="D38" s="827">
        <f>SUM(D11:D37)</f>
        <v>213460</v>
      </c>
      <c r="E38" s="827">
        <f>SUM(E11:E37)</f>
        <v>0</v>
      </c>
      <c r="F38" s="828">
        <f>E38/$D38*100</f>
        <v>0</v>
      </c>
      <c r="G38" s="827">
        <f>SUM(G11:G37)</f>
        <v>0</v>
      </c>
      <c r="H38" s="828">
        <f>G38/$D38*100</f>
        <v>0</v>
      </c>
      <c r="I38" s="827">
        <f>SUM(I11:I37)</f>
        <v>0</v>
      </c>
      <c r="J38" s="828">
        <f>I38/$D38*100</f>
        <v>0</v>
      </c>
      <c r="K38" s="827">
        <f>SUM(K11:K37)</f>
        <v>0</v>
      </c>
      <c r="L38" s="828">
        <f>K38/$D38*100</f>
        <v>0</v>
      </c>
      <c r="M38" s="827">
        <f>SUM(M11:M37)</f>
        <v>156763</v>
      </c>
      <c r="N38" s="828">
        <f>M38/$D38*100</f>
        <v>73.439051812986051</v>
      </c>
    </row>
    <row r="39" spans="1:14" x14ac:dyDescent="0.2">
      <c r="A39" s="406"/>
      <c r="B39" s="406"/>
      <c r="C39" s="406"/>
      <c r="D39" s="406"/>
      <c r="E39" s="378"/>
      <c r="F39" s="378"/>
      <c r="G39" s="378"/>
      <c r="H39" s="378"/>
      <c r="I39" s="378"/>
      <c r="J39" s="378"/>
      <c r="K39" s="378"/>
      <c r="L39" s="378"/>
      <c r="M39" s="378"/>
      <c r="N39" s="378"/>
    </row>
    <row r="40" spans="1:14" x14ac:dyDescent="0.2">
      <c r="A40" s="689" t="s">
        <v>1344</v>
      </c>
    </row>
  </sheetData>
  <mergeCells count="5">
    <mergeCell ref="A7:A9"/>
    <mergeCell ref="B7:B9"/>
    <mergeCell ref="C7:C9"/>
    <mergeCell ref="D7:D9"/>
    <mergeCell ref="E7:N7"/>
  </mergeCells>
  <pageMargins left="0.63" right="0.51" top="0.75" bottom="0.56000000000000005" header="0.3" footer="0.3"/>
  <pageSetup paperSize="130" scale="7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theme="0"/>
    <pageSetUpPr fitToPage="1"/>
  </sheetPr>
  <dimension ref="A1:F39"/>
  <sheetViews>
    <sheetView view="pageBreakPreview" topLeftCell="A4" zoomScale="60" zoomScaleNormal="64" workbookViewId="0">
      <selection activeCell="H44" sqref="H44"/>
    </sheetView>
  </sheetViews>
  <sheetFormatPr defaultColWidth="11.42578125" defaultRowHeight="15" x14ac:dyDescent="0.2"/>
  <cols>
    <col min="1" max="1" width="5.7109375" style="4" customWidth="1"/>
    <col min="2" max="2" width="26.85546875" style="4" customWidth="1"/>
    <col min="3" max="3" width="27.85546875" style="4" customWidth="1"/>
    <col min="4" max="6" width="20.7109375" style="4" customWidth="1"/>
    <col min="7" max="16384" width="11.42578125" style="4"/>
  </cols>
  <sheetData>
    <row r="1" spans="1:6" x14ac:dyDescent="0.2">
      <c r="A1" s="3" t="s">
        <v>282</v>
      </c>
    </row>
    <row r="3" spans="1:6" s="203" customFormat="1" ht="16.5" x14ac:dyDescent="0.2">
      <c r="A3" s="5" t="s">
        <v>476</v>
      </c>
      <c r="B3" s="5"/>
      <c r="C3" s="5"/>
      <c r="D3" s="5"/>
      <c r="E3" s="5"/>
      <c r="F3" s="5"/>
    </row>
    <row r="4" spans="1:6" s="203" customFormat="1" ht="16.5" x14ac:dyDescent="0.2">
      <c r="A4" s="4"/>
      <c r="B4" s="4"/>
      <c r="C4" s="50" t="str">
        <f>'1'!E5</f>
        <v>KABUPATEN</v>
      </c>
      <c r="D4" s="6" t="str">
        <f>'1'!F5</f>
        <v>MOJOKERTO</v>
      </c>
      <c r="E4" s="4"/>
      <c r="F4" s="6"/>
    </row>
    <row r="5" spans="1:6" s="203" customFormat="1" ht="16.5" x14ac:dyDescent="0.2">
      <c r="A5" s="4"/>
      <c r="B5" s="4"/>
      <c r="C5" s="50" t="str">
        <f>'1'!E6</f>
        <v xml:space="preserve">TAHUN </v>
      </c>
      <c r="D5" s="6">
        <f>'1'!F6</f>
        <v>2021</v>
      </c>
      <c r="E5" s="4"/>
      <c r="F5" s="6"/>
    </row>
    <row r="6" spans="1:6" x14ac:dyDescent="0.2">
      <c r="A6" s="378"/>
      <c r="B6" s="378"/>
      <c r="C6" s="378"/>
      <c r="D6" s="378"/>
      <c r="E6" s="378"/>
      <c r="F6" s="378"/>
    </row>
    <row r="7" spans="1:6" ht="20.25" customHeight="1" x14ac:dyDescent="0.2">
      <c r="A7" s="1170" t="s">
        <v>153</v>
      </c>
      <c r="B7" s="1246" t="s">
        <v>154</v>
      </c>
      <c r="C7" s="1246" t="s">
        <v>156</v>
      </c>
      <c r="D7" s="1224" t="s">
        <v>203</v>
      </c>
      <c r="E7" s="41" t="s">
        <v>475</v>
      </c>
      <c r="F7" s="41"/>
    </row>
    <row r="8" spans="1:6" ht="20.25" customHeight="1" x14ac:dyDescent="0.2">
      <c r="A8" s="1172"/>
      <c r="B8" s="1246"/>
      <c r="C8" s="1246"/>
      <c r="D8" s="1224"/>
      <c r="E8" s="2" t="s">
        <v>123</v>
      </c>
      <c r="F8" s="2" t="s">
        <v>164</v>
      </c>
    </row>
    <row r="9" spans="1:6" ht="13.5" customHeight="1" x14ac:dyDescent="0.2">
      <c r="A9" s="129">
        <v>1</v>
      </c>
      <c r="B9" s="132">
        <v>2</v>
      </c>
      <c r="C9" s="129">
        <v>3</v>
      </c>
      <c r="D9" s="132">
        <v>4</v>
      </c>
      <c r="E9" s="129">
        <v>5</v>
      </c>
      <c r="F9" s="132">
        <v>6</v>
      </c>
    </row>
    <row r="10" spans="1:6" x14ac:dyDescent="0.2">
      <c r="A10" s="44">
        <f>'9'!A9</f>
        <v>1</v>
      </c>
      <c r="B10" s="48" t="str">
        <f>'9'!B9</f>
        <v>Sooko</v>
      </c>
      <c r="C10" s="48" t="str">
        <f>'9'!C9</f>
        <v>Sooko</v>
      </c>
      <c r="D10" s="637">
        <f>'23'!D11</f>
        <v>1064</v>
      </c>
      <c r="E10" s="637">
        <v>1064</v>
      </c>
      <c r="F10" s="507">
        <f t="shared" ref="F10:F18" si="0">E10/D10*100</f>
        <v>100</v>
      </c>
    </row>
    <row r="11" spans="1:6" x14ac:dyDescent="0.2">
      <c r="A11" s="44">
        <f>'9'!A10</f>
        <v>2</v>
      </c>
      <c r="B11" s="48" t="str">
        <f>'9'!B10</f>
        <v>Trowulan</v>
      </c>
      <c r="C11" s="48" t="str">
        <f>'9'!C10</f>
        <v>Trowulan</v>
      </c>
      <c r="D11" s="637">
        <f>'23'!D12</f>
        <v>655</v>
      </c>
      <c r="E11" s="637">
        <v>641</v>
      </c>
      <c r="F11" s="507">
        <f>E11/D11*100</f>
        <v>97.862595419847338</v>
      </c>
    </row>
    <row r="12" spans="1:6" x14ac:dyDescent="0.2">
      <c r="A12" s="44">
        <f>'9'!A11</f>
        <v>3</v>
      </c>
      <c r="B12" s="48"/>
      <c r="C12" s="48" t="str">
        <f>'9'!C11</f>
        <v>Tawangsari</v>
      </c>
      <c r="D12" s="637">
        <f>'23'!D13</f>
        <v>511</v>
      </c>
      <c r="E12" s="637">
        <v>452</v>
      </c>
      <c r="F12" s="507">
        <f t="shared" si="0"/>
        <v>88.454011741682976</v>
      </c>
    </row>
    <row r="13" spans="1:6" x14ac:dyDescent="0.2">
      <c r="A13" s="44">
        <f>'9'!A12</f>
        <v>4</v>
      </c>
      <c r="B13" s="48" t="str">
        <f>'9'!B12</f>
        <v>Puri</v>
      </c>
      <c r="C13" s="48" t="str">
        <f>'9'!C12</f>
        <v>Puri</v>
      </c>
      <c r="D13" s="637">
        <f>'23'!D14</f>
        <v>1145</v>
      </c>
      <c r="E13" s="637">
        <v>886</v>
      </c>
      <c r="F13" s="507">
        <f t="shared" si="0"/>
        <v>77.379912663755462</v>
      </c>
    </row>
    <row r="14" spans="1:6" x14ac:dyDescent="0.2">
      <c r="A14" s="44">
        <f>'9'!A13</f>
        <v>5</v>
      </c>
      <c r="B14" s="48" t="str">
        <f>'9'!B13</f>
        <v>Mojoanyar</v>
      </c>
      <c r="C14" s="48" t="str">
        <f>'9'!C13</f>
        <v>Gayaman</v>
      </c>
      <c r="D14" s="637">
        <f>'23'!D15</f>
        <v>742</v>
      </c>
      <c r="E14" s="637">
        <v>585</v>
      </c>
      <c r="F14" s="507">
        <f t="shared" si="0"/>
        <v>78.840970350404319</v>
      </c>
    </row>
    <row r="15" spans="1:6" x14ac:dyDescent="0.2">
      <c r="A15" s="44">
        <f>'9'!A14</f>
        <v>6</v>
      </c>
      <c r="B15" s="48" t="str">
        <f>'9'!B14</f>
        <v>Bangsal</v>
      </c>
      <c r="C15" s="48" t="str">
        <f>'9'!C14</f>
        <v>Bangsal</v>
      </c>
      <c r="D15" s="637">
        <f>'23'!D16</f>
        <v>916</v>
      </c>
      <c r="E15" s="637">
        <v>916</v>
      </c>
      <c r="F15" s="507">
        <f t="shared" si="0"/>
        <v>100</v>
      </c>
    </row>
    <row r="16" spans="1:6" x14ac:dyDescent="0.2">
      <c r="A16" s="44">
        <f>'9'!A15</f>
        <v>7</v>
      </c>
      <c r="B16" s="48" t="str">
        <f>'9'!B15</f>
        <v>Gedeg</v>
      </c>
      <c r="C16" s="48" t="str">
        <f>'9'!C15</f>
        <v>Gedeg</v>
      </c>
      <c r="D16" s="637">
        <f>'23'!D17</f>
        <v>570</v>
      </c>
      <c r="E16" s="637">
        <v>482</v>
      </c>
      <c r="F16" s="507">
        <f t="shared" si="0"/>
        <v>84.561403508771932</v>
      </c>
    </row>
    <row r="17" spans="1:6" x14ac:dyDescent="0.2">
      <c r="A17" s="44">
        <f>'9'!A16</f>
        <v>8</v>
      </c>
      <c r="B17" s="48"/>
      <c r="C17" s="48" t="str">
        <f>'9'!C16</f>
        <v>Lespadangan</v>
      </c>
      <c r="D17" s="637">
        <f>'23'!D18</f>
        <v>354</v>
      </c>
      <c r="E17" s="637">
        <v>270</v>
      </c>
      <c r="F17" s="507">
        <f t="shared" si="0"/>
        <v>76.271186440677965</v>
      </c>
    </row>
    <row r="18" spans="1:6" x14ac:dyDescent="0.2">
      <c r="A18" s="44">
        <f>'9'!A17</f>
        <v>9</v>
      </c>
      <c r="B18" s="48" t="str">
        <f>'9'!B17</f>
        <v>Kemlagi</v>
      </c>
      <c r="C18" s="48" t="str">
        <f>'9'!C17</f>
        <v>Kemlagi</v>
      </c>
      <c r="D18" s="637">
        <f>'23'!D19</f>
        <v>588</v>
      </c>
      <c r="E18" s="637">
        <v>552</v>
      </c>
      <c r="F18" s="507">
        <f t="shared" si="0"/>
        <v>93.877551020408163</v>
      </c>
    </row>
    <row r="19" spans="1:6" x14ac:dyDescent="0.2">
      <c r="A19" s="44">
        <f>'9'!A18</f>
        <v>10</v>
      </c>
      <c r="B19" s="48"/>
      <c r="C19" s="48" t="str">
        <f>'9'!C18</f>
        <v>Kedungsari</v>
      </c>
      <c r="D19" s="637">
        <f>'23'!D20</f>
        <v>393</v>
      </c>
      <c r="E19" s="637">
        <v>300</v>
      </c>
      <c r="F19" s="507">
        <f t="shared" ref="F19:F28" si="1">E19/D19*100</f>
        <v>76.335877862595424</v>
      </c>
    </row>
    <row r="20" spans="1:6" x14ac:dyDescent="0.2">
      <c r="A20" s="44">
        <f>'9'!A19</f>
        <v>11</v>
      </c>
      <c r="B20" s="48" t="str">
        <f>'9'!B19</f>
        <v>Dawarblandong</v>
      </c>
      <c r="C20" s="48" t="str">
        <f>'9'!C19</f>
        <v>Dawarblandong</v>
      </c>
      <c r="D20" s="637">
        <f>'23'!D21</f>
        <v>814</v>
      </c>
      <c r="E20" s="637">
        <v>653</v>
      </c>
      <c r="F20" s="507">
        <f t="shared" si="1"/>
        <v>80.221130221130224</v>
      </c>
    </row>
    <row r="21" spans="1:6" x14ac:dyDescent="0.2">
      <c r="A21" s="44">
        <f>'9'!A20</f>
        <v>12</v>
      </c>
      <c r="B21" s="48" t="str">
        <f>'9'!B20</f>
        <v>Jetis</v>
      </c>
      <c r="C21" s="48" t="str">
        <f>'9'!C20</f>
        <v>Kupang</v>
      </c>
      <c r="D21" s="637">
        <f>'23'!D22</f>
        <v>835</v>
      </c>
      <c r="E21" s="637">
        <v>790</v>
      </c>
      <c r="F21" s="507">
        <f>E21/D21*100</f>
        <v>94.610778443113773</v>
      </c>
    </row>
    <row r="22" spans="1:6" x14ac:dyDescent="0.2">
      <c r="A22" s="44">
        <f>'9'!A21</f>
        <v>13</v>
      </c>
      <c r="B22" s="48"/>
      <c r="C22" s="48" t="str">
        <f>'9'!C21</f>
        <v>Jetis</v>
      </c>
      <c r="D22" s="637">
        <f>'23'!D23</f>
        <v>481</v>
      </c>
      <c r="E22" s="637">
        <v>458</v>
      </c>
      <c r="F22" s="507">
        <f t="shared" si="1"/>
        <v>95.218295218295225</v>
      </c>
    </row>
    <row r="23" spans="1:6" x14ac:dyDescent="0.2">
      <c r="A23" s="44">
        <f>'9'!A22</f>
        <v>14</v>
      </c>
      <c r="B23" s="48" t="str">
        <f>'9'!B22</f>
        <v>Mojosari</v>
      </c>
      <c r="C23" s="48" t="str">
        <f>'9'!C22</f>
        <v>Mojosari</v>
      </c>
      <c r="D23" s="637">
        <f>'23'!D24</f>
        <v>706</v>
      </c>
      <c r="E23" s="637">
        <v>461</v>
      </c>
      <c r="F23" s="507">
        <f t="shared" si="1"/>
        <v>65.297450424929181</v>
      </c>
    </row>
    <row r="24" spans="1:6" x14ac:dyDescent="0.2">
      <c r="A24" s="44">
        <f>'9'!A23</f>
        <v>15</v>
      </c>
      <c r="B24" s="48"/>
      <c r="C24" s="48" t="str">
        <f>'9'!C23</f>
        <v>Modopuro</v>
      </c>
      <c r="D24" s="637">
        <f>'23'!D25</f>
        <v>576</v>
      </c>
      <c r="E24" s="637">
        <v>466</v>
      </c>
      <c r="F24" s="507">
        <f t="shared" si="1"/>
        <v>80.902777777777786</v>
      </c>
    </row>
    <row r="25" spans="1:6" x14ac:dyDescent="0.2">
      <c r="A25" s="44">
        <f>'9'!A24</f>
        <v>16</v>
      </c>
      <c r="B25" s="48" t="str">
        <f>'9'!B24</f>
        <v>Pungging</v>
      </c>
      <c r="C25" s="48" t="str">
        <f>'9'!C24</f>
        <v>Pungging</v>
      </c>
      <c r="D25" s="637">
        <f>'23'!D26</f>
        <v>830</v>
      </c>
      <c r="E25" s="637">
        <v>789</v>
      </c>
      <c r="F25" s="507">
        <f t="shared" si="1"/>
        <v>95.060240963855421</v>
      </c>
    </row>
    <row r="26" spans="1:6" x14ac:dyDescent="0.2">
      <c r="A26" s="44">
        <f>'9'!A25</f>
        <v>17</v>
      </c>
      <c r="B26" s="48"/>
      <c r="C26" s="48" t="str">
        <f>'9'!C25</f>
        <v>Watukenongo</v>
      </c>
      <c r="D26" s="637">
        <f>'23'!D27</f>
        <v>397</v>
      </c>
      <c r="E26" s="637">
        <v>362</v>
      </c>
      <c r="F26" s="507">
        <f t="shared" si="1"/>
        <v>91.183879093198996</v>
      </c>
    </row>
    <row r="27" spans="1:6" x14ac:dyDescent="0.2">
      <c r="A27" s="44">
        <f>'9'!A26</f>
        <v>18</v>
      </c>
      <c r="B27" s="48" t="str">
        <f>'9'!B26</f>
        <v>Ngoro</v>
      </c>
      <c r="C27" s="48" t="str">
        <f>'9'!C26</f>
        <v>Ngoro</v>
      </c>
      <c r="D27" s="637">
        <f>'23'!D28</f>
        <v>773</v>
      </c>
      <c r="E27" s="637">
        <v>725</v>
      </c>
      <c r="F27" s="507">
        <f t="shared" si="1"/>
        <v>93.790426908150053</v>
      </c>
    </row>
    <row r="28" spans="1:6" x14ac:dyDescent="0.2">
      <c r="A28" s="44">
        <f>'9'!A27</f>
        <v>19</v>
      </c>
      <c r="B28" s="48"/>
      <c r="C28" s="48" t="str">
        <f>'9'!C27</f>
        <v>Manduro</v>
      </c>
      <c r="D28" s="637">
        <f>'23'!D29</f>
        <v>492</v>
      </c>
      <c r="E28" s="637">
        <v>484</v>
      </c>
      <c r="F28" s="507">
        <f t="shared" si="1"/>
        <v>98.373983739837399</v>
      </c>
    </row>
    <row r="29" spans="1:6" x14ac:dyDescent="0.2">
      <c r="A29" s="44">
        <f>'9'!A28</f>
        <v>20</v>
      </c>
      <c r="B29" s="48" t="str">
        <f>'9'!B28</f>
        <v>Dlanggu</v>
      </c>
      <c r="C29" s="48" t="str">
        <f>'9'!C28</f>
        <v>Dlanggu</v>
      </c>
      <c r="D29" s="637">
        <f>'23'!D30</f>
        <v>903</v>
      </c>
      <c r="E29" s="637">
        <v>828</v>
      </c>
      <c r="F29" s="507">
        <f>E29/D29*100</f>
        <v>91.694352159468437</v>
      </c>
    </row>
    <row r="30" spans="1:6" x14ac:dyDescent="0.2">
      <c r="A30" s="44">
        <f>'9'!A29</f>
        <v>21</v>
      </c>
      <c r="B30" s="48" t="str">
        <f>'9'!B29</f>
        <v>Kutorejo</v>
      </c>
      <c r="C30" s="48" t="str">
        <f>'9'!C29</f>
        <v>Kutorejo</v>
      </c>
      <c r="D30" s="637">
        <f>'23'!D31</f>
        <v>488</v>
      </c>
      <c r="E30" s="637">
        <v>428</v>
      </c>
      <c r="F30" s="507">
        <f t="shared" ref="F30:F36" si="2">E30/D30*100</f>
        <v>87.704918032786878</v>
      </c>
    </row>
    <row r="31" spans="1:6" x14ac:dyDescent="0.2">
      <c r="A31" s="44">
        <f>'9'!A30</f>
        <v>22</v>
      </c>
      <c r="B31" s="48"/>
      <c r="C31" s="48" t="str">
        <f>'9'!C30</f>
        <v>Pesanggrahan</v>
      </c>
      <c r="D31" s="637">
        <f>'23'!D32</f>
        <v>483</v>
      </c>
      <c r="E31" s="637">
        <v>376</v>
      </c>
      <c r="F31" s="507">
        <f t="shared" si="2"/>
        <v>77.846790890269148</v>
      </c>
    </row>
    <row r="32" spans="1:6" x14ac:dyDescent="0.2">
      <c r="A32" s="44">
        <f>'9'!A31</f>
        <v>23</v>
      </c>
      <c r="B32" s="48" t="str">
        <f>'9'!B31</f>
        <v>Pacet</v>
      </c>
      <c r="C32" s="48" t="str">
        <f>'9'!C31</f>
        <v>Pacet</v>
      </c>
      <c r="D32" s="637">
        <f>'23'!D33</f>
        <v>548</v>
      </c>
      <c r="E32" s="637">
        <v>294</v>
      </c>
      <c r="F32" s="507">
        <f t="shared" si="2"/>
        <v>53.649635036496349</v>
      </c>
    </row>
    <row r="33" spans="1:6" x14ac:dyDescent="0.2">
      <c r="A33" s="44">
        <f>'9'!A32</f>
        <v>24</v>
      </c>
      <c r="B33" s="48"/>
      <c r="C33" s="48" t="str">
        <f>'9'!C32</f>
        <v>Pandan</v>
      </c>
      <c r="D33" s="637">
        <f>'23'!D34</f>
        <v>372</v>
      </c>
      <c r="E33" s="637">
        <v>328</v>
      </c>
      <c r="F33" s="507">
        <f t="shared" si="2"/>
        <v>88.172043010752688</v>
      </c>
    </row>
    <row r="34" spans="1:6" x14ac:dyDescent="0.2">
      <c r="A34" s="44">
        <f>'9'!A33</f>
        <v>25</v>
      </c>
      <c r="B34" s="48" t="str">
        <f>'9'!B33</f>
        <v>Trawas</v>
      </c>
      <c r="C34" s="48" t="str">
        <f>'9'!C33</f>
        <v>Trawas</v>
      </c>
      <c r="D34" s="637">
        <f>'23'!D35</f>
        <v>471</v>
      </c>
      <c r="E34" s="637">
        <v>329</v>
      </c>
      <c r="F34" s="507">
        <f t="shared" si="2"/>
        <v>69.851380042462836</v>
      </c>
    </row>
    <row r="35" spans="1:6" x14ac:dyDescent="0.2">
      <c r="A35" s="44">
        <f>'9'!A34</f>
        <v>26</v>
      </c>
      <c r="B35" s="48" t="str">
        <f>'9'!B34</f>
        <v>Gondang</v>
      </c>
      <c r="C35" s="48" t="str">
        <f>'9'!C34</f>
        <v>Gondang</v>
      </c>
      <c r="D35" s="637">
        <f>'23'!D36</f>
        <v>728</v>
      </c>
      <c r="E35" s="637">
        <v>610</v>
      </c>
      <c r="F35" s="507">
        <f t="shared" si="2"/>
        <v>83.791208791208788</v>
      </c>
    </row>
    <row r="36" spans="1:6" x14ac:dyDescent="0.2">
      <c r="A36" s="44">
        <f>'9'!A35</f>
        <v>27</v>
      </c>
      <c r="B36" s="48" t="str">
        <f>'9'!B35</f>
        <v>Jatirejo</v>
      </c>
      <c r="C36" s="48" t="str">
        <f>'9'!C35</f>
        <v>Jatirejo</v>
      </c>
      <c r="D36" s="637">
        <f>'23'!D37</f>
        <v>798</v>
      </c>
      <c r="E36" s="637">
        <v>798</v>
      </c>
      <c r="F36" s="507">
        <f t="shared" si="2"/>
        <v>100</v>
      </c>
    </row>
    <row r="37" spans="1:6" ht="20.25" customHeight="1" x14ac:dyDescent="0.2">
      <c r="A37" s="271" t="s">
        <v>157</v>
      </c>
      <c r="B37" s="272"/>
      <c r="C37" s="275"/>
      <c r="D37" s="829">
        <f>SUM(D10:D36)</f>
        <v>17633</v>
      </c>
      <c r="E37" s="829">
        <f>SUM(E10:E36)</f>
        <v>15327</v>
      </c>
      <c r="F37" s="830">
        <f>E37/D37*100</f>
        <v>86.922248057619228</v>
      </c>
    </row>
    <row r="39" spans="1:6" x14ac:dyDescent="0.2">
      <c r="A39" s="689" t="s">
        <v>1342</v>
      </c>
    </row>
  </sheetData>
  <mergeCells count="4">
    <mergeCell ref="B7:B8"/>
    <mergeCell ref="D7:D8"/>
    <mergeCell ref="A7:A8"/>
    <mergeCell ref="C7:C8"/>
  </mergeCells>
  <phoneticPr fontId="0" type="noConversion"/>
  <printOptions horizontalCentered="1"/>
  <pageMargins left="1.2" right="0.79" top="0.87" bottom="0.31" header="0" footer="0"/>
  <pageSetup paperSize="130" scale="7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0"/>
    <pageSetUpPr fitToPage="1"/>
  </sheetPr>
  <dimension ref="A1:AB44"/>
  <sheetViews>
    <sheetView view="pageBreakPreview" topLeftCell="D3" zoomScale="60" zoomScaleNormal="62" workbookViewId="0">
      <selection activeCell="O41" sqref="O41"/>
    </sheetView>
  </sheetViews>
  <sheetFormatPr defaultColWidth="7.85546875" defaultRowHeight="15" x14ac:dyDescent="0.2"/>
  <cols>
    <col min="1" max="1" width="5.7109375" style="4" customWidth="1"/>
    <col min="2" max="3" width="21.7109375" style="4" customWidth="1"/>
    <col min="4" max="4" width="14.140625" style="4" customWidth="1"/>
    <col min="5" max="5" width="11.7109375" style="4" customWidth="1"/>
    <col min="6" max="6" width="10.7109375" style="4" customWidth="1"/>
    <col min="7" max="7" width="12.42578125" style="4" customWidth="1"/>
    <col min="8" max="18" width="10.7109375" style="4" customWidth="1"/>
    <col min="19" max="19" width="11.42578125" style="4" customWidth="1"/>
    <col min="20" max="20" width="11.28515625" style="4" customWidth="1"/>
    <col min="21" max="24" width="8.7109375" style="4" customWidth="1"/>
    <col min="25" max="25" width="9.85546875" style="4" customWidth="1"/>
    <col min="26" max="28" width="8.7109375" style="4" customWidth="1"/>
    <col min="29" max="248" width="9.140625" style="4" customWidth="1"/>
    <col min="249" max="249" width="5.7109375" style="4" customWidth="1"/>
    <col min="250" max="251" width="21.7109375" style="4" customWidth="1"/>
    <col min="252" max="252" width="7.85546875" style="4" customWidth="1"/>
    <col min="253" max="253" width="8.42578125" style="4" customWidth="1"/>
    <col min="254" max="16384" width="7.85546875" style="4"/>
  </cols>
  <sheetData>
    <row r="1" spans="1:28" ht="15.75" x14ac:dyDescent="0.2">
      <c r="A1" s="3" t="s">
        <v>283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</row>
    <row r="3" spans="1:28" s="203" customFormat="1" ht="16.5" x14ac:dyDescent="0.2">
      <c r="A3" s="1215" t="s">
        <v>954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5"/>
      <c r="P3" s="1215"/>
      <c r="Q3" s="1215"/>
      <c r="R3" s="1215"/>
      <c r="S3" s="1215"/>
      <c r="T3" s="207"/>
      <c r="U3" s="207"/>
      <c r="V3" s="207"/>
      <c r="W3" s="207"/>
      <c r="X3" s="207"/>
      <c r="Y3" s="207"/>
      <c r="Z3" s="207"/>
      <c r="AA3" s="207"/>
      <c r="AB3" s="207"/>
    </row>
    <row r="4" spans="1:28" s="203" customFormat="1" ht="16.5" x14ac:dyDescent="0.2">
      <c r="I4" s="210" t="str">
        <f>'1'!E5</f>
        <v>KABUPATEN</v>
      </c>
      <c r="J4" s="206" t="str">
        <f>'1'!F5</f>
        <v>MOJOKERTO</v>
      </c>
      <c r="T4" s="207"/>
      <c r="U4" s="207"/>
      <c r="V4" s="207"/>
      <c r="W4" s="207"/>
      <c r="X4" s="207"/>
      <c r="Y4" s="207"/>
      <c r="Z4" s="207"/>
      <c r="AA4" s="207"/>
      <c r="AB4" s="207"/>
    </row>
    <row r="5" spans="1:28" s="203" customFormat="1" ht="16.5" x14ac:dyDescent="0.2">
      <c r="I5" s="210" t="str">
        <f>'1'!E6</f>
        <v xml:space="preserve">TAHUN </v>
      </c>
      <c r="J5" s="206">
        <f>'1'!F6</f>
        <v>2021</v>
      </c>
      <c r="T5" s="207"/>
      <c r="U5" s="207"/>
      <c r="V5" s="207"/>
      <c r="W5" s="207"/>
      <c r="X5" s="207"/>
      <c r="Y5" s="207"/>
      <c r="Z5" s="207"/>
      <c r="AA5" s="207"/>
      <c r="AB5" s="207"/>
    </row>
    <row r="6" spans="1:28" x14ac:dyDescent="0.2">
      <c r="A6" s="704"/>
      <c r="B6" s="704"/>
      <c r="C6" s="704"/>
      <c r="D6" s="704"/>
      <c r="E6" s="704"/>
      <c r="F6" s="704"/>
      <c r="G6" s="704"/>
      <c r="H6" s="704"/>
      <c r="I6" s="704"/>
      <c r="J6" s="704"/>
      <c r="K6" s="704"/>
      <c r="L6" s="704"/>
      <c r="M6" s="704"/>
      <c r="N6" s="704"/>
      <c r="O6" s="704"/>
      <c r="P6" s="704"/>
      <c r="Q6" s="704"/>
      <c r="R6" s="704"/>
      <c r="S6" s="704"/>
      <c r="T6" s="704"/>
      <c r="U6" s="5"/>
      <c r="V6" s="5"/>
      <c r="W6" s="5"/>
      <c r="X6" s="5"/>
      <c r="Y6" s="5"/>
      <c r="Z6" s="5"/>
      <c r="AA6" s="5"/>
      <c r="AB6" s="5"/>
    </row>
    <row r="7" spans="1:28" ht="18" customHeight="1" x14ac:dyDescent="0.2">
      <c r="A7" s="1170" t="s">
        <v>153</v>
      </c>
      <c r="B7" s="1170" t="s">
        <v>154</v>
      </c>
      <c r="C7" s="1170" t="s">
        <v>156</v>
      </c>
      <c r="D7" s="1164" t="s">
        <v>173</v>
      </c>
      <c r="E7" s="1249" t="s">
        <v>114</v>
      </c>
      <c r="F7" s="1250"/>
      <c r="G7" s="1250"/>
      <c r="H7" s="1250"/>
      <c r="I7" s="1250"/>
      <c r="J7" s="1250"/>
      <c r="K7" s="1250"/>
      <c r="L7" s="1250"/>
      <c r="M7" s="1250"/>
      <c r="N7" s="1250"/>
      <c r="O7" s="1250"/>
      <c r="P7" s="1250"/>
      <c r="Q7" s="1250"/>
      <c r="R7" s="1250"/>
      <c r="S7" s="1250"/>
      <c r="T7" s="1251"/>
    </row>
    <row r="8" spans="1:28" ht="18" customHeight="1" x14ac:dyDescent="0.2">
      <c r="A8" s="1171"/>
      <c r="B8" s="1171"/>
      <c r="C8" s="1171"/>
      <c r="D8" s="1165"/>
      <c r="E8" s="1283"/>
      <c r="F8" s="1284"/>
      <c r="G8" s="1284"/>
      <c r="H8" s="1284"/>
      <c r="I8" s="1284"/>
      <c r="J8" s="1284"/>
      <c r="K8" s="1284"/>
      <c r="L8" s="1284"/>
      <c r="M8" s="1284"/>
      <c r="N8" s="1284"/>
      <c r="O8" s="1284"/>
      <c r="P8" s="1284"/>
      <c r="Q8" s="1284"/>
      <c r="R8" s="1284"/>
      <c r="S8" s="1284"/>
      <c r="T8" s="1285"/>
      <c r="U8" s="73"/>
      <c r="V8" s="73"/>
      <c r="W8" s="73"/>
      <c r="X8" s="73"/>
      <c r="Y8" s="73"/>
      <c r="Z8" s="73"/>
      <c r="AA8" s="73"/>
    </row>
    <row r="9" spans="1:28" ht="38.25" customHeight="1" x14ac:dyDescent="0.2">
      <c r="A9" s="1172"/>
      <c r="B9" s="1172"/>
      <c r="C9" s="1172"/>
      <c r="D9" s="1166"/>
      <c r="E9" s="37" t="s">
        <v>21</v>
      </c>
      <c r="F9" s="37" t="s">
        <v>164</v>
      </c>
      <c r="G9" s="37" t="s">
        <v>35</v>
      </c>
      <c r="H9" s="37" t="s">
        <v>164</v>
      </c>
      <c r="I9" s="37" t="s">
        <v>141</v>
      </c>
      <c r="J9" s="37" t="s">
        <v>164</v>
      </c>
      <c r="K9" s="51" t="s">
        <v>450</v>
      </c>
      <c r="L9" s="51" t="s">
        <v>164</v>
      </c>
      <c r="M9" s="37" t="s">
        <v>19</v>
      </c>
      <c r="N9" s="37" t="s">
        <v>164</v>
      </c>
      <c r="O9" s="37" t="s">
        <v>20</v>
      </c>
      <c r="P9" s="37" t="s">
        <v>164</v>
      </c>
      <c r="Q9" s="37" t="s">
        <v>216</v>
      </c>
      <c r="R9" s="37" t="s">
        <v>164</v>
      </c>
      <c r="S9" s="37" t="s">
        <v>161</v>
      </c>
      <c r="T9" s="51" t="s">
        <v>164</v>
      </c>
    </row>
    <row r="10" spans="1:28" ht="12" customHeight="1" x14ac:dyDescent="0.2">
      <c r="A10" s="129">
        <v>1</v>
      </c>
      <c r="B10" s="129">
        <v>2</v>
      </c>
      <c r="C10" s="129">
        <v>3</v>
      </c>
      <c r="D10" s="129">
        <v>4</v>
      </c>
      <c r="E10" s="129">
        <v>5</v>
      </c>
      <c r="F10" s="129">
        <v>6</v>
      </c>
      <c r="G10" s="129">
        <v>7</v>
      </c>
      <c r="H10" s="129">
        <v>8</v>
      </c>
      <c r="I10" s="129">
        <v>9</v>
      </c>
      <c r="J10" s="129">
        <v>10</v>
      </c>
      <c r="K10" s="129">
        <v>11</v>
      </c>
      <c r="L10" s="129">
        <v>12</v>
      </c>
      <c r="M10" s="129">
        <v>13</v>
      </c>
      <c r="N10" s="129">
        <v>14</v>
      </c>
      <c r="O10" s="129">
        <v>15</v>
      </c>
      <c r="P10" s="129">
        <v>16</v>
      </c>
      <c r="Q10" s="129">
        <v>17</v>
      </c>
      <c r="R10" s="129">
        <v>18</v>
      </c>
      <c r="S10" s="129">
        <v>21</v>
      </c>
      <c r="T10" s="129">
        <v>22</v>
      </c>
    </row>
    <row r="11" spans="1:28" ht="20.25" customHeight="1" x14ac:dyDescent="0.2">
      <c r="A11" s="44">
        <f>'9'!A9</f>
        <v>1</v>
      </c>
      <c r="B11" s="48" t="str">
        <f>'9'!B9</f>
        <v>Sooko</v>
      </c>
      <c r="C11" s="48" t="str">
        <f>'9'!C9</f>
        <v>Sooko</v>
      </c>
      <c r="D11" s="566">
        <v>11287.83</v>
      </c>
      <c r="E11" s="566">
        <v>73</v>
      </c>
      <c r="F11" s="449">
        <f t="shared" ref="F11:F37" si="0">E11/$S11*100</f>
        <v>0.88980984885421743</v>
      </c>
      <c r="G11" s="566">
        <v>5117</v>
      </c>
      <c r="H11" s="449">
        <f t="shared" ref="H11:H37" si="1">G11/$S11*100</f>
        <v>62.372013651877133</v>
      </c>
      <c r="I11" s="566">
        <v>736</v>
      </c>
      <c r="J11" s="449">
        <f t="shared" ref="J11:J37" si="2">I11/$S11*100</f>
        <v>8.9712335446123834</v>
      </c>
      <c r="K11" s="566">
        <v>1263</v>
      </c>
      <c r="L11" s="1029">
        <f t="shared" ref="L11:L37" si="3">K11/$S11*100</f>
        <v>15.394929302779131</v>
      </c>
      <c r="M11" s="1030">
        <v>7</v>
      </c>
      <c r="N11" s="1031">
        <f t="shared" ref="N11:N37" si="4">M11/$S11*100</f>
        <v>8.5324232081911269E-2</v>
      </c>
      <c r="O11" s="1030">
        <v>348</v>
      </c>
      <c r="P11" s="1031">
        <f t="shared" ref="P11:P37" si="5">O11/$S11*100</f>
        <v>4.2418332520721602</v>
      </c>
      <c r="Q11" s="1030">
        <v>660</v>
      </c>
      <c r="R11" s="1031">
        <f t="shared" ref="R11:R37" si="6">Q11/$S11*100</f>
        <v>8.0448561677230614</v>
      </c>
      <c r="S11" s="1032">
        <f t="shared" ref="S11:S37" si="7">SUM(E11,G11,I11,K11,M11,O11,Q11)</f>
        <v>8204</v>
      </c>
      <c r="T11" s="449">
        <f t="shared" ref="T11:T37" si="8">S11/D11*100</f>
        <v>72.680045677512865</v>
      </c>
    </row>
    <row r="12" spans="1:28" ht="20.25" customHeight="1" x14ac:dyDescent="0.2">
      <c r="A12" s="44">
        <f>'9'!A10</f>
        <v>2</v>
      </c>
      <c r="B12" s="48" t="str">
        <f>'9'!B10</f>
        <v>Trowulan</v>
      </c>
      <c r="C12" s="48" t="str">
        <f>'9'!C10</f>
        <v>Trowulan</v>
      </c>
      <c r="D12" s="566">
        <v>7129.63</v>
      </c>
      <c r="E12" s="566">
        <v>20</v>
      </c>
      <c r="F12" s="449">
        <f t="shared" si="0"/>
        <v>0.30501753850846425</v>
      </c>
      <c r="G12" s="566">
        <v>5089</v>
      </c>
      <c r="H12" s="449">
        <f t="shared" si="1"/>
        <v>77.611712673478735</v>
      </c>
      <c r="I12" s="566">
        <v>322</v>
      </c>
      <c r="J12" s="449">
        <f t="shared" si="2"/>
        <v>4.9107823699862738</v>
      </c>
      <c r="K12" s="566">
        <v>273</v>
      </c>
      <c r="L12" s="449">
        <f t="shared" si="3"/>
        <v>4.163489400640537</v>
      </c>
      <c r="M12" s="1033">
        <v>5</v>
      </c>
      <c r="N12" s="1034">
        <f t="shared" si="4"/>
        <v>7.6254384627116062E-2</v>
      </c>
      <c r="O12" s="1033">
        <v>373</v>
      </c>
      <c r="P12" s="1034">
        <f t="shared" si="5"/>
        <v>5.6885770931828583</v>
      </c>
      <c r="Q12" s="1033">
        <v>475</v>
      </c>
      <c r="R12" s="1034">
        <f t="shared" si="6"/>
        <v>7.2441665395760264</v>
      </c>
      <c r="S12" s="1035">
        <f t="shared" si="7"/>
        <v>6557</v>
      </c>
      <c r="T12" s="449">
        <f t="shared" si="8"/>
        <v>91.968306910737311</v>
      </c>
    </row>
    <row r="13" spans="1:28" ht="20.25" customHeight="1" x14ac:dyDescent="0.2">
      <c r="A13" s="44">
        <f>'9'!A11</f>
        <v>3</v>
      </c>
      <c r="B13" s="48"/>
      <c r="C13" s="48" t="str">
        <f>'9'!C11</f>
        <v>Tawangsari</v>
      </c>
      <c r="D13" s="566">
        <v>5504.9400000000005</v>
      </c>
      <c r="E13" s="566">
        <v>100</v>
      </c>
      <c r="F13" s="449">
        <f t="shared" si="0"/>
        <v>2.2578460149017836</v>
      </c>
      <c r="G13" s="566">
        <v>2738</v>
      </c>
      <c r="H13" s="449">
        <f t="shared" si="1"/>
        <v>61.819823888010838</v>
      </c>
      <c r="I13" s="566">
        <v>817</v>
      </c>
      <c r="J13" s="449">
        <f t="shared" si="2"/>
        <v>18.446601941747574</v>
      </c>
      <c r="K13" s="566">
        <v>294</v>
      </c>
      <c r="L13" s="449">
        <f t="shared" si="3"/>
        <v>6.6380672838112442</v>
      </c>
      <c r="M13" s="1033">
        <v>2</v>
      </c>
      <c r="N13" s="1034">
        <f t="shared" si="4"/>
        <v>4.5156920298035676E-2</v>
      </c>
      <c r="O13" s="1033">
        <v>198</v>
      </c>
      <c r="P13" s="1034">
        <f t="shared" si="5"/>
        <v>4.4705351095055317</v>
      </c>
      <c r="Q13" s="1033">
        <v>280</v>
      </c>
      <c r="R13" s="1034">
        <f t="shared" si="6"/>
        <v>6.3219688417249937</v>
      </c>
      <c r="S13" s="1035">
        <f t="shared" si="7"/>
        <v>4429</v>
      </c>
      <c r="T13" s="449">
        <f t="shared" si="8"/>
        <v>80.455009500557679</v>
      </c>
    </row>
    <row r="14" spans="1:28" ht="20.25" customHeight="1" x14ac:dyDescent="0.2">
      <c r="A14" s="44">
        <f>'9'!A12</f>
        <v>4</v>
      </c>
      <c r="B14" s="48" t="str">
        <f>'9'!B12</f>
        <v>Puri</v>
      </c>
      <c r="C14" s="48" t="str">
        <f>'9'!C12</f>
        <v>Puri</v>
      </c>
      <c r="D14" s="566">
        <v>11828.94</v>
      </c>
      <c r="E14" s="566">
        <v>40</v>
      </c>
      <c r="F14" s="449">
        <f t="shared" si="0"/>
        <v>0.35124692658939233</v>
      </c>
      <c r="G14" s="566">
        <v>7496</v>
      </c>
      <c r="H14" s="449">
        <f t="shared" si="1"/>
        <v>65.823674042852119</v>
      </c>
      <c r="I14" s="566">
        <v>1795</v>
      </c>
      <c r="J14" s="449">
        <f t="shared" si="2"/>
        <v>15.76220583069898</v>
      </c>
      <c r="K14" s="566">
        <v>636</v>
      </c>
      <c r="L14" s="449">
        <f t="shared" si="3"/>
        <v>5.5848261327713384</v>
      </c>
      <c r="M14" s="1033">
        <v>15</v>
      </c>
      <c r="N14" s="1034">
        <f t="shared" si="4"/>
        <v>0.13171759747102213</v>
      </c>
      <c r="O14" s="1033">
        <v>591</v>
      </c>
      <c r="P14" s="1034">
        <f t="shared" si="5"/>
        <v>5.1896733403582713</v>
      </c>
      <c r="Q14" s="1033">
        <v>815</v>
      </c>
      <c r="R14" s="1034">
        <f t="shared" si="6"/>
        <v>7.1566561292588693</v>
      </c>
      <c r="S14" s="1035">
        <f t="shared" si="7"/>
        <v>11388</v>
      </c>
      <c r="T14" s="449">
        <f t="shared" si="8"/>
        <v>96.272362527834275</v>
      </c>
    </row>
    <row r="15" spans="1:28" ht="20.25" customHeight="1" x14ac:dyDescent="0.2">
      <c r="A15" s="44">
        <f>'9'!A13</f>
        <v>5</v>
      </c>
      <c r="B15" s="48" t="str">
        <f>'9'!B13</f>
        <v>Mojoanyar</v>
      </c>
      <c r="C15" s="48" t="str">
        <f>'9'!C13</f>
        <v>Gayaman</v>
      </c>
      <c r="D15" s="566">
        <v>8575.99</v>
      </c>
      <c r="E15" s="566">
        <v>27</v>
      </c>
      <c r="F15" s="449">
        <f t="shared" si="0"/>
        <v>0.42701249406927089</v>
      </c>
      <c r="G15" s="566">
        <v>4277</v>
      </c>
      <c r="H15" s="449">
        <f t="shared" si="1"/>
        <v>67.641942116084138</v>
      </c>
      <c r="I15" s="566">
        <v>704</v>
      </c>
      <c r="J15" s="449">
        <f t="shared" si="2"/>
        <v>11.133955400917287</v>
      </c>
      <c r="K15" s="566">
        <v>303</v>
      </c>
      <c r="L15" s="449">
        <f t="shared" si="3"/>
        <v>4.7920291001107067</v>
      </c>
      <c r="M15" s="1033">
        <v>17</v>
      </c>
      <c r="N15" s="1034">
        <f t="shared" si="4"/>
        <v>0.26885971848805951</v>
      </c>
      <c r="O15" s="1033">
        <v>353</v>
      </c>
      <c r="P15" s="1034">
        <f t="shared" si="5"/>
        <v>5.582792978016764</v>
      </c>
      <c r="Q15" s="1033">
        <v>642</v>
      </c>
      <c r="R15" s="1034">
        <f t="shared" si="6"/>
        <v>10.153408192313774</v>
      </c>
      <c r="S15" s="1035">
        <f t="shared" si="7"/>
        <v>6323</v>
      </c>
      <c r="T15" s="449">
        <f t="shared" si="8"/>
        <v>73.729097165458441</v>
      </c>
    </row>
    <row r="16" spans="1:28" ht="20.25" customHeight="1" x14ac:dyDescent="0.2">
      <c r="A16" s="44">
        <f>'9'!A14</f>
        <v>6</v>
      </c>
      <c r="B16" s="48" t="str">
        <f>'9'!B14</f>
        <v>Bangsal</v>
      </c>
      <c r="C16" s="48" t="str">
        <f>'9'!C14</f>
        <v>Bangsal</v>
      </c>
      <c r="D16" s="566">
        <v>9144.9800000000014</v>
      </c>
      <c r="E16" s="566">
        <v>77</v>
      </c>
      <c r="F16" s="449">
        <f t="shared" si="0"/>
        <v>0.96105841238142786</v>
      </c>
      <c r="G16" s="566">
        <v>5734</v>
      </c>
      <c r="H16" s="449">
        <f t="shared" si="1"/>
        <v>71.567648527209187</v>
      </c>
      <c r="I16" s="566">
        <v>894</v>
      </c>
      <c r="J16" s="449">
        <f t="shared" si="2"/>
        <v>11.158262606090865</v>
      </c>
      <c r="K16" s="566">
        <v>454</v>
      </c>
      <c r="L16" s="449">
        <f t="shared" si="3"/>
        <v>5.6665002496255621</v>
      </c>
      <c r="M16" s="1033">
        <v>14</v>
      </c>
      <c r="N16" s="1034">
        <f t="shared" si="4"/>
        <v>0.17473789316025959</v>
      </c>
      <c r="O16" s="1033">
        <v>296</v>
      </c>
      <c r="P16" s="1034">
        <f t="shared" si="5"/>
        <v>3.6944583125312036</v>
      </c>
      <c r="Q16" s="1033">
        <v>543</v>
      </c>
      <c r="R16" s="1034">
        <f t="shared" si="6"/>
        <v>6.7773339990014971</v>
      </c>
      <c r="S16" s="1035">
        <f t="shared" si="7"/>
        <v>8012</v>
      </c>
      <c r="T16" s="449">
        <f t="shared" si="8"/>
        <v>87.610907842335337</v>
      </c>
    </row>
    <row r="17" spans="1:20" ht="20.25" customHeight="1" x14ac:dyDescent="0.2">
      <c r="A17" s="44">
        <f>'9'!A15</f>
        <v>7</v>
      </c>
      <c r="B17" s="48" t="str">
        <f>'9'!B15</f>
        <v>Gedeg</v>
      </c>
      <c r="C17" s="48" t="str">
        <f>'9'!C15</f>
        <v>Gedeg</v>
      </c>
      <c r="D17" s="566">
        <v>6793.88</v>
      </c>
      <c r="E17" s="566">
        <v>73</v>
      </c>
      <c r="F17" s="449">
        <f t="shared" si="0"/>
        <v>1.3604174431606411</v>
      </c>
      <c r="G17" s="566">
        <v>3618</v>
      </c>
      <c r="H17" s="449">
        <f t="shared" si="1"/>
        <v>67.424524785687666</v>
      </c>
      <c r="I17" s="566">
        <v>750</v>
      </c>
      <c r="J17" s="449">
        <f t="shared" si="2"/>
        <v>13.976891539321654</v>
      </c>
      <c r="K17" s="566">
        <v>365</v>
      </c>
      <c r="L17" s="449">
        <f t="shared" si="3"/>
        <v>6.8020872158032057</v>
      </c>
      <c r="M17" s="1033">
        <v>7</v>
      </c>
      <c r="N17" s="1034">
        <f t="shared" si="4"/>
        <v>0.13045098770033545</v>
      </c>
      <c r="O17" s="1033">
        <v>280</v>
      </c>
      <c r="P17" s="1034">
        <f t="shared" si="5"/>
        <v>5.2180395080134181</v>
      </c>
      <c r="Q17" s="1033">
        <v>273</v>
      </c>
      <c r="R17" s="1034">
        <f t="shared" si="6"/>
        <v>5.0875885203130817</v>
      </c>
      <c r="S17" s="1035">
        <f t="shared" si="7"/>
        <v>5366</v>
      </c>
      <c r="T17" s="449">
        <f t="shared" si="8"/>
        <v>78.982849270225557</v>
      </c>
    </row>
    <row r="18" spans="1:20" ht="20.25" customHeight="1" x14ac:dyDescent="0.2">
      <c r="A18" s="44">
        <f>'9'!A16</f>
        <v>8</v>
      </c>
      <c r="B18" s="48"/>
      <c r="C18" s="48" t="str">
        <f>'9'!C16</f>
        <v>Lespadangan</v>
      </c>
      <c r="D18" s="566">
        <v>3958.9600000000005</v>
      </c>
      <c r="E18" s="566">
        <v>19</v>
      </c>
      <c r="F18" s="449">
        <f t="shared" si="0"/>
        <v>0.64384954252795668</v>
      </c>
      <c r="G18" s="566">
        <v>1923</v>
      </c>
      <c r="H18" s="449">
        <f t="shared" si="1"/>
        <v>65.164351067434765</v>
      </c>
      <c r="I18" s="566">
        <v>344</v>
      </c>
      <c r="J18" s="449">
        <f t="shared" si="2"/>
        <v>11.657065401558793</v>
      </c>
      <c r="K18" s="566">
        <v>358</v>
      </c>
      <c r="L18" s="449">
        <f t="shared" si="3"/>
        <v>12.131480853947814</v>
      </c>
      <c r="M18" s="1033">
        <v>1</v>
      </c>
      <c r="N18" s="1034">
        <f t="shared" si="4"/>
        <v>3.3886818027787195E-2</v>
      </c>
      <c r="O18" s="1033">
        <v>196</v>
      </c>
      <c r="P18" s="1034">
        <f t="shared" si="5"/>
        <v>6.6418163334462887</v>
      </c>
      <c r="Q18" s="1033">
        <v>110</v>
      </c>
      <c r="R18" s="1034">
        <f t="shared" si="6"/>
        <v>3.727549983056591</v>
      </c>
      <c r="S18" s="1035">
        <f t="shared" si="7"/>
        <v>2951</v>
      </c>
      <c r="T18" s="449">
        <f t="shared" si="8"/>
        <v>74.539778123547578</v>
      </c>
    </row>
    <row r="19" spans="1:20" ht="20.25" customHeight="1" x14ac:dyDescent="0.2">
      <c r="A19" s="44">
        <f>'9'!A17</f>
        <v>9</v>
      </c>
      <c r="B19" s="48" t="str">
        <f>'9'!B17</f>
        <v>Kemlagi</v>
      </c>
      <c r="C19" s="48" t="str">
        <f>'9'!C17</f>
        <v>Kemlagi</v>
      </c>
      <c r="D19" s="566">
        <v>6342.8700000000008</v>
      </c>
      <c r="E19" s="566">
        <v>51</v>
      </c>
      <c r="F19" s="449">
        <f t="shared" si="0"/>
        <v>1.0513296227581941</v>
      </c>
      <c r="G19" s="566">
        <v>2984</v>
      </c>
      <c r="H19" s="449">
        <f t="shared" si="1"/>
        <v>61.513090084518652</v>
      </c>
      <c r="I19" s="566">
        <v>304</v>
      </c>
      <c r="J19" s="449">
        <f t="shared" si="2"/>
        <v>6.266749123891981</v>
      </c>
      <c r="K19" s="566">
        <v>321</v>
      </c>
      <c r="L19" s="449">
        <f t="shared" si="3"/>
        <v>6.6171923314780461</v>
      </c>
      <c r="M19" s="1033">
        <v>21</v>
      </c>
      <c r="N19" s="1034">
        <f t="shared" si="4"/>
        <v>0.4329004329004329</v>
      </c>
      <c r="O19" s="1033">
        <v>436</v>
      </c>
      <c r="P19" s="1034">
        <f t="shared" si="5"/>
        <v>8.987837559266131</v>
      </c>
      <c r="Q19" s="1033">
        <v>734</v>
      </c>
      <c r="R19" s="1034">
        <f t="shared" si="6"/>
        <v>15.130900845186559</v>
      </c>
      <c r="S19" s="1035">
        <f t="shared" si="7"/>
        <v>4851</v>
      </c>
      <c r="T19" s="449">
        <f t="shared" si="8"/>
        <v>76.479574703564779</v>
      </c>
    </row>
    <row r="20" spans="1:20" ht="20.25" customHeight="1" x14ac:dyDescent="0.2">
      <c r="A20" s="44">
        <f>'9'!A18</f>
        <v>10</v>
      </c>
      <c r="B20" s="48"/>
      <c r="C20" s="48" t="str">
        <f>'9'!C18</f>
        <v>Kedungsari</v>
      </c>
      <c r="D20" s="566">
        <v>4621.4500000000007</v>
      </c>
      <c r="E20" s="566">
        <v>25</v>
      </c>
      <c r="F20" s="449">
        <f t="shared" si="0"/>
        <v>0.70106561974200787</v>
      </c>
      <c r="G20" s="566">
        <v>2304</v>
      </c>
      <c r="H20" s="449">
        <f t="shared" si="1"/>
        <v>64.61020751542344</v>
      </c>
      <c r="I20" s="566">
        <v>456</v>
      </c>
      <c r="J20" s="449">
        <f t="shared" si="2"/>
        <v>12.787436904094223</v>
      </c>
      <c r="K20" s="566">
        <v>271</v>
      </c>
      <c r="L20" s="449">
        <f t="shared" si="3"/>
        <v>7.5995513180033658</v>
      </c>
      <c r="M20" s="1033">
        <v>30</v>
      </c>
      <c r="N20" s="1034">
        <f t="shared" si="4"/>
        <v>0.84127874369040945</v>
      </c>
      <c r="O20" s="1033">
        <v>283</v>
      </c>
      <c r="P20" s="1034">
        <f t="shared" si="5"/>
        <v>7.936062815479529</v>
      </c>
      <c r="Q20" s="1033">
        <v>197</v>
      </c>
      <c r="R20" s="1034">
        <f t="shared" si="6"/>
        <v>5.5243970835670213</v>
      </c>
      <c r="S20" s="1035">
        <f t="shared" si="7"/>
        <v>3566</v>
      </c>
      <c r="T20" s="449">
        <f t="shared" si="8"/>
        <v>77.161929697389326</v>
      </c>
    </row>
    <row r="21" spans="1:20" ht="20.25" customHeight="1" x14ac:dyDescent="0.2">
      <c r="A21" s="44">
        <f>'9'!A19</f>
        <v>11</v>
      </c>
      <c r="B21" s="48" t="str">
        <f>'9'!B19</f>
        <v>Dawarblandong</v>
      </c>
      <c r="C21" s="48" t="str">
        <f>'9'!C19</f>
        <v>Dawarblandong</v>
      </c>
      <c r="D21" s="566">
        <v>9717.0300000000007</v>
      </c>
      <c r="E21" s="566">
        <v>13</v>
      </c>
      <c r="F21" s="449">
        <f t="shared" si="0"/>
        <v>0.15144454799627213</v>
      </c>
      <c r="G21" s="566">
        <v>5554</v>
      </c>
      <c r="H21" s="449">
        <f t="shared" si="1"/>
        <v>64.701770736253494</v>
      </c>
      <c r="I21" s="566">
        <v>1024</v>
      </c>
      <c r="J21" s="449">
        <f t="shared" si="2"/>
        <v>11.929170549860205</v>
      </c>
      <c r="K21" s="566">
        <v>707</v>
      </c>
      <c r="L21" s="449">
        <f t="shared" si="3"/>
        <v>8.2362534948741857</v>
      </c>
      <c r="M21" s="1033">
        <v>9</v>
      </c>
      <c r="N21" s="1034">
        <f t="shared" si="4"/>
        <v>0.1048462255358807</v>
      </c>
      <c r="O21" s="1033">
        <v>426</v>
      </c>
      <c r="P21" s="1034">
        <f t="shared" si="5"/>
        <v>4.9627213420316867</v>
      </c>
      <c r="Q21" s="1033">
        <v>851</v>
      </c>
      <c r="R21" s="1034">
        <f t="shared" si="6"/>
        <v>9.9137931034482758</v>
      </c>
      <c r="S21" s="1035">
        <f t="shared" si="7"/>
        <v>8584</v>
      </c>
      <c r="T21" s="449">
        <f t="shared" si="8"/>
        <v>88.339749903005341</v>
      </c>
    </row>
    <row r="22" spans="1:20" ht="20.25" customHeight="1" x14ac:dyDescent="0.2">
      <c r="A22" s="44">
        <f>'9'!A20</f>
        <v>12</v>
      </c>
      <c r="B22" s="48" t="str">
        <f>'9'!B20</f>
        <v>Jetis</v>
      </c>
      <c r="C22" s="48" t="str">
        <f>'9'!C20</f>
        <v>Kupang</v>
      </c>
      <c r="D22" s="566">
        <v>8985.18</v>
      </c>
      <c r="E22" s="566">
        <v>46</v>
      </c>
      <c r="F22" s="449">
        <f t="shared" si="0"/>
        <v>0.59631838216230237</v>
      </c>
      <c r="G22" s="566">
        <v>4382</v>
      </c>
      <c r="H22" s="449">
        <f t="shared" si="1"/>
        <v>56.805807622504531</v>
      </c>
      <c r="I22" s="566">
        <v>1660</v>
      </c>
      <c r="J22" s="449">
        <f t="shared" si="2"/>
        <v>21.519315530204821</v>
      </c>
      <c r="K22" s="566">
        <v>559</v>
      </c>
      <c r="L22" s="449">
        <f t="shared" si="3"/>
        <v>7.2465646875810208</v>
      </c>
      <c r="M22" s="1033">
        <v>30</v>
      </c>
      <c r="N22" s="1034">
        <f t="shared" si="4"/>
        <v>0.38890329271454499</v>
      </c>
      <c r="O22" s="1033">
        <v>631</v>
      </c>
      <c r="P22" s="1034">
        <f t="shared" si="5"/>
        <v>8.1799325900959303</v>
      </c>
      <c r="Q22" s="1033">
        <v>406</v>
      </c>
      <c r="R22" s="1034">
        <f t="shared" si="6"/>
        <v>5.2631578947368416</v>
      </c>
      <c r="S22" s="1035">
        <f t="shared" si="7"/>
        <v>7714</v>
      </c>
      <c r="T22" s="449">
        <f t="shared" si="8"/>
        <v>85.852481530698327</v>
      </c>
    </row>
    <row r="23" spans="1:20" ht="20.25" customHeight="1" x14ac:dyDescent="0.2">
      <c r="A23" s="44">
        <f>'9'!A21</f>
        <v>13</v>
      </c>
      <c r="B23" s="48"/>
      <c r="C23" s="48" t="str">
        <f>'9'!C21</f>
        <v>Jetis</v>
      </c>
      <c r="D23" s="566">
        <v>5126.8600000000006</v>
      </c>
      <c r="E23" s="566">
        <v>38</v>
      </c>
      <c r="F23" s="449">
        <f t="shared" si="0"/>
        <v>0.67760342368045645</v>
      </c>
      <c r="G23" s="566">
        <v>3757</v>
      </c>
      <c r="H23" s="449">
        <f t="shared" si="1"/>
        <v>66.993580599144082</v>
      </c>
      <c r="I23" s="566">
        <v>439</v>
      </c>
      <c r="J23" s="449">
        <f t="shared" si="2"/>
        <v>7.8281027104136953</v>
      </c>
      <c r="K23" s="566">
        <v>228</v>
      </c>
      <c r="L23" s="449">
        <f t="shared" si="3"/>
        <v>4.0656205420827387</v>
      </c>
      <c r="M23" s="1033">
        <v>30</v>
      </c>
      <c r="N23" s="1034">
        <f t="shared" si="4"/>
        <v>0.53495007132667616</v>
      </c>
      <c r="O23" s="1033">
        <v>481</v>
      </c>
      <c r="P23" s="1034">
        <f t="shared" si="5"/>
        <v>8.5770328102710423</v>
      </c>
      <c r="Q23" s="1033">
        <v>635</v>
      </c>
      <c r="R23" s="1034">
        <f t="shared" si="6"/>
        <v>11.323109843081312</v>
      </c>
      <c r="S23" s="1035">
        <f t="shared" si="7"/>
        <v>5608</v>
      </c>
      <c r="T23" s="449">
        <f t="shared" si="8"/>
        <v>109.38469160460788</v>
      </c>
    </row>
    <row r="24" spans="1:20" ht="20.25" customHeight="1" x14ac:dyDescent="0.2">
      <c r="A24" s="44">
        <f>'9'!A22</f>
        <v>14</v>
      </c>
      <c r="B24" s="48" t="str">
        <f>'9'!B22</f>
        <v>Mojosari</v>
      </c>
      <c r="C24" s="48" t="str">
        <f>'9'!C22</f>
        <v>Mojosari</v>
      </c>
      <c r="D24" s="566">
        <v>8307.9000000000015</v>
      </c>
      <c r="E24" s="566">
        <v>113</v>
      </c>
      <c r="F24" s="449">
        <f t="shared" si="0"/>
        <v>1.8237572627501613</v>
      </c>
      <c r="G24" s="566">
        <v>4584</v>
      </c>
      <c r="H24" s="449">
        <f t="shared" si="1"/>
        <v>73.983214977404771</v>
      </c>
      <c r="I24" s="566">
        <v>606</v>
      </c>
      <c r="J24" s="449">
        <f t="shared" si="2"/>
        <v>9.7805035506778566</v>
      </c>
      <c r="K24" s="566">
        <v>268</v>
      </c>
      <c r="L24" s="449">
        <f t="shared" si="3"/>
        <v>4.3253712072304706</v>
      </c>
      <c r="M24" s="1033">
        <v>4</v>
      </c>
      <c r="N24" s="1034">
        <f t="shared" si="4"/>
        <v>6.4557779212395083E-2</v>
      </c>
      <c r="O24" s="1033">
        <v>307</v>
      </c>
      <c r="P24" s="1034">
        <f t="shared" si="5"/>
        <v>4.9548095545513231</v>
      </c>
      <c r="Q24" s="1033">
        <v>314</v>
      </c>
      <c r="R24" s="1034">
        <f t="shared" si="6"/>
        <v>5.0677856681730153</v>
      </c>
      <c r="S24" s="1035">
        <f t="shared" si="7"/>
        <v>6196</v>
      </c>
      <c r="T24" s="449">
        <f t="shared" si="8"/>
        <v>74.579616991056696</v>
      </c>
    </row>
    <row r="25" spans="1:20" ht="20.25" customHeight="1" x14ac:dyDescent="0.2">
      <c r="A25" s="44">
        <f>'9'!A23</f>
        <v>15</v>
      </c>
      <c r="B25" s="48"/>
      <c r="C25" s="48" t="str">
        <f>'9'!C23</f>
        <v>Modopuro</v>
      </c>
      <c r="D25" s="566">
        <v>6096.88</v>
      </c>
      <c r="E25" s="566">
        <v>21</v>
      </c>
      <c r="F25" s="449">
        <f t="shared" si="0"/>
        <v>0.38154069767441856</v>
      </c>
      <c r="G25" s="566">
        <v>4296</v>
      </c>
      <c r="H25" s="449">
        <f t="shared" si="1"/>
        <v>78.052325581395351</v>
      </c>
      <c r="I25" s="566">
        <v>286</v>
      </c>
      <c r="J25" s="449">
        <f t="shared" si="2"/>
        <v>5.1962209302325579</v>
      </c>
      <c r="K25" s="566">
        <v>480</v>
      </c>
      <c r="L25" s="449">
        <f t="shared" si="3"/>
        <v>8.720930232558139</v>
      </c>
      <c r="M25" s="1033">
        <v>9</v>
      </c>
      <c r="N25" s="1034">
        <f t="shared" si="4"/>
        <v>0.16351744186046513</v>
      </c>
      <c r="O25" s="1033">
        <v>265</v>
      </c>
      <c r="P25" s="1034">
        <f t="shared" si="5"/>
        <v>4.8146802325581399</v>
      </c>
      <c r="Q25" s="1033">
        <v>147</v>
      </c>
      <c r="R25" s="1034">
        <f t="shared" si="6"/>
        <v>2.67078488372093</v>
      </c>
      <c r="S25" s="1035">
        <f t="shared" si="7"/>
        <v>5504</v>
      </c>
      <c r="T25" s="449">
        <f t="shared" si="8"/>
        <v>90.275681988164436</v>
      </c>
    </row>
    <row r="26" spans="1:20" ht="20.25" customHeight="1" x14ac:dyDescent="0.2">
      <c r="A26" s="44">
        <f>'9'!A24</f>
        <v>16</v>
      </c>
      <c r="B26" s="48" t="str">
        <f>'9'!B24</f>
        <v>Pungging</v>
      </c>
      <c r="C26" s="48" t="str">
        <f>'9'!C24</f>
        <v>Pungging</v>
      </c>
      <c r="D26" s="566">
        <v>8821.3000000000011</v>
      </c>
      <c r="E26" s="566">
        <v>24</v>
      </c>
      <c r="F26" s="449">
        <f t="shared" si="0"/>
        <v>0.36663611365719523</v>
      </c>
      <c r="G26" s="566">
        <v>4925</v>
      </c>
      <c r="H26" s="449">
        <f t="shared" si="1"/>
        <v>75.236785823403608</v>
      </c>
      <c r="I26" s="566">
        <v>370</v>
      </c>
      <c r="J26" s="449">
        <f t="shared" si="2"/>
        <v>5.6523067522150932</v>
      </c>
      <c r="K26" s="566">
        <v>702</v>
      </c>
      <c r="L26" s="449">
        <f t="shared" si="3"/>
        <v>10.724106324472961</v>
      </c>
      <c r="M26" s="1033">
        <v>8</v>
      </c>
      <c r="N26" s="1034">
        <f t="shared" si="4"/>
        <v>0.12221203788573175</v>
      </c>
      <c r="O26" s="1033">
        <v>261</v>
      </c>
      <c r="P26" s="1034">
        <f t="shared" si="5"/>
        <v>3.9871677360219979</v>
      </c>
      <c r="Q26" s="1033">
        <v>256</v>
      </c>
      <c r="R26" s="1034">
        <f t="shared" si="6"/>
        <v>3.9107852123434159</v>
      </c>
      <c r="S26" s="1035">
        <f t="shared" si="7"/>
        <v>6546</v>
      </c>
      <c r="T26" s="449">
        <f t="shared" si="8"/>
        <v>74.206749572058527</v>
      </c>
    </row>
    <row r="27" spans="1:20" ht="20.25" customHeight="1" x14ac:dyDescent="0.2">
      <c r="A27" s="44">
        <f>'9'!A25</f>
        <v>17</v>
      </c>
      <c r="B27" s="48"/>
      <c r="C27" s="48" t="str">
        <f>'9'!C25</f>
        <v>Watukenongo</v>
      </c>
      <c r="D27" s="566">
        <v>4307.97</v>
      </c>
      <c r="E27" s="566">
        <v>35</v>
      </c>
      <c r="F27" s="449">
        <f t="shared" si="0"/>
        <v>1.1030570438071228</v>
      </c>
      <c r="G27" s="566">
        <v>2106</v>
      </c>
      <c r="H27" s="449">
        <f t="shared" si="1"/>
        <v>66.372518121651439</v>
      </c>
      <c r="I27" s="566">
        <v>375</v>
      </c>
      <c r="J27" s="449">
        <f t="shared" si="2"/>
        <v>11.818468326504886</v>
      </c>
      <c r="K27" s="566">
        <v>282</v>
      </c>
      <c r="L27" s="449">
        <f t="shared" si="3"/>
        <v>8.8874881815316726</v>
      </c>
      <c r="M27" s="1033">
        <v>1</v>
      </c>
      <c r="N27" s="1034">
        <f t="shared" si="4"/>
        <v>3.151591553734636E-2</v>
      </c>
      <c r="O27" s="1033">
        <v>143</v>
      </c>
      <c r="P27" s="1034">
        <f t="shared" si="5"/>
        <v>4.5067759218405294</v>
      </c>
      <c r="Q27" s="1033">
        <v>231</v>
      </c>
      <c r="R27" s="1034">
        <f t="shared" si="6"/>
        <v>7.2801764891270091</v>
      </c>
      <c r="S27" s="1035">
        <f t="shared" si="7"/>
        <v>3173</v>
      </c>
      <c r="T27" s="449">
        <f t="shared" si="8"/>
        <v>73.654180507292295</v>
      </c>
    </row>
    <row r="28" spans="1:20" ht="20.25" customHeight="1" x14ac:dyDescent="0.2">
      <c r="A28" s="44">
        <f>'9'!A26</f>
        <v>18</v>
      </c>
      <c r="B28" s="48" t="str">
        <f>'9'!B26</f>
        <v>Ngoro</v>
      </c>
      <c r="C28" s="48" t="str">
        <f>'9'!C26</f>
        <v>Ngoro</v>
      </c>
      <c r="D28" s="566">
        <v>8524.82</v>
      </c>
      <c r="E28" s="566">
        <v>37</v>
      </c>
      <c r="F28" s="449">
        <f t="shared" si="0"/>
        <v>0.41179744017807457</v>
      </c>
      <c r="G28" s="566">
        <v>6572</v>
      </c>
      <c r="H28" s="449">
        <f t="shared" si="1"/>
        <v>73.14412910406233</v>
      </c>
      <c r="I28" s="566">
        <v>657</v>
      </c>
      <c r="J28" s="449">
        <f t="shared" si="2"/>
        <v>7.312186978297162</v>
      </c>
      <c r="K28" s="566">
        <v>554</v>
      </c>
      <c r="L28" s="449">
        <f t="shared" si="3"/>
        <v>6.1658319421257648</v>
      </c>
      <c r="M28" s="1033">
        <v>5</v>
      </c>
      <c r="N28" s="1034">
        <f t="shared" si="4"/>
        <v>5.5648302726766838E-2</v>
      </c>
      <c r="O28" s="1033">
        <v>453</v>
      </c>
      <c r="P28" s="1034">
        <f t="shared" si="5"/>
        <v>5.0417362270450754</v>
      </c>
      <c r="Q28" s="1033">
        <v>707</v>
      </c>
      <c r="R28" s="1034">
        <f t="shared" si="6"/>
        <v>7.8686700055648302</v>
      </c>
      <c r="S28" s="1035">
        <f t="shared" si="7"/>
        <v>8985</v>
      </c>
      <c r="T28" s="449">
        <f t="shared" si="8"/>
        <v>105.39811984299962</v>
      </c>
    </row>
    <row r="29" spans="1:20" ht="20.25" customHeight="1" x14ac:dyDescent="0.2">
      <c r="A29" s="44">
        <f>'9'!A27</f>
        <v>19</v>
      </c>
      <c r="B29" s="48"/>
      <c r="C29" s="48" t="str">
        <f>'9'!C27</f>
        <v>Manduro</v>
      </c>
      <c r="D29" s="566">
        <v>5275.6100000000006</v>
      </c>
      <c r="E29" s="566">
        <v>4</v>
      </c>
      <c r="F29" s="449">
        <f t="shared" si="0"/>
        <v>9.2250922509225092E-2</v>
      </c>
      <c r="G29" s="566">
        <v>2670</v>
      </c>
      <c r="H29" s="449">
        <f t="shared" si="1"/>
        <v>61.577490774907751</v>
      </c>
      <c r="I29" s="566">
        <v>537</v>
      </c>
      <c r="J29" s="449">
        <f t="shared" si="2"/>
        <v>12.384686346863468</v>
      </c>
      <c r="K29" s="566">
        <v>476</v>
      </c>
      <c r="L29" s="449">
        <f t="shared" si="3"/>
        <v>10.977859778597786</v>
      </c>
      <c r="M29" s="1033">
        <v>1</v>
      </c>
      <c r="N29" s="1034">
        <f t="shared" si="4"/>
        <v>2.3062730627306273E-2</v>
      </c>
      <c r="O29" s="1033">
        <v>269</v>
      </c>
      <c r="P29" s="1034">
        <f t="shared" si="5"/>
        <v>6.2038745387453877</v>
      </c>
      <c r="Q29" s="1033">
        <v>379</v>
      </c>
      <c r="R29" s="1034">
        <f t="shared" si="6"/>
        <v>8.7407749077490777</v>
      </c>
      <c r="S29" s="1035">
        <f t="shared" si="7"/>
        <v>4336</v>
      </c>
      <c r="T29" s="449">
        <f t="shared" si="8"/>
        <v>82.189547748980672</v>
      </c>
    </row>
    <row r="30" spans="1:20" ht="20.25" customHeight="1" x14ac:dyDescent="0.2">
      <c r="A30" s="44">
        <f>'9'!A28</f>
        <v>20</v>
      </c>
      <c r="B30" s="48" t="str">
        <f>'9'!B28</f>
        <v>Dlanggu</v>
      </c>
      <c r="C30" s="48" t="str">
        <f>'9'!C28</f>
        <v>Dlanggu</v>
      </c>
      <c r="D30" s="566">
        <v>9496.3700000000008</v>
      </c>
      <c r="E30" s="566">
        <v>349</v>
      </c>
      <c r="F30" s="449">
        <f t="shared" si="0"/>
        <v>4.182144997004194</v>
      </c>
      <c r="G30" s="566">
        <v>4514</v>
      </c>
      <c r="H30" s="449">
        <f t="shared" si="1"/>
        <v>54.092270820850807</v>
      </c>
      <c r="I30" s="566">
        <v>751</v>
      </c>
      <c r="J30" s="449">
        <f t="shared" si="2"/>
        <v>8.9994008388256432</v>
      </c>
      <c r="K30" s="566">
        <v>767</v>
      </c>
      <c r="L30" s="449">
        <f t="shared" si="3"/>
        <v>9.191132414619533</v>
      </c>
      <c r="M30" s="1033">
        <v>43</v>
      </c>
      <c r="N30" s="1034">
        <f t="shared" si="4"/>
        <v>0.51527860994607555</v>
      </c>
      <c r="O30" s="1033">
        <v>971</v>
      </c>
      <c r="P30" s="1034">
        <f t="shared" si="5"/>
        <v>11.635710005991612</v>
      </c>
      <c r="Q30" s="1033">
        <v>950</v>
      </c>
      <c r="R30" s="1034">
        <f t="shared" si="6"/>
        <v>11.384062312762133</v>
      </c>
      <c r="S30" s="1035">
        <f t="shared" si="7"/>
        <v>8345</v>
      </c>
      <c r="T30" s="449">
        <f t="shared" si="8"/>
        <v>87.875683024145019</v>
      </c>
    </row>
    <row r="31" spans="1:20" ht="20.25" customHeight="1" x14ac:dyDescent="0.2">
      <c r="A31" s="44">
        <f>'9'!A29</f>
        <v>21</v>
      </c>
      <c r="B31" s="48" t="str">
        <f>'9'!B29</f>
        <v>Kutorejo</v>
      </c>
      <c r="C31" s="48" t="str">
        <f>'9'!C29</f>
        <v>Kutorejo</v>
      </c>
      <c r="D31" s="566">
        <v>5372</v>
      </c>
      <c r="E31" s="566">
        <v>14</v>
      </c>
      <c r="F31" s="449">
        <f t="shared" si="0"/>
        <v>0.24871202700302006</v>
      </c>
      <c r="G31" s="566">
        <v>4425</v>
      </c>
      <c r="H31" s="449">
        <f t="shared" si="1"/>
        <v>78.610765677740275</v>
      </c>
      <c r="I31" s="566">
        <v>230</v>
      </c>
      <c r="J31" s="449">
        <f t="shared" si="2"/>
        <v>4.0859833007639015</v>
      </c>
      <c r="K31" s="566">
        <v>348</v>
      </c>
      <c r="L31" s="449">
        <f t="shared" si="3"/>
        <v>6.1822703855036414</v>
      </c>
      <c r="M31" s="1033">
        <v>0</v>
      </c>
      <c r="N31" s="1034">
        <f t="shared" si="4"/>
        <v>0</v>
      </c>
      <c r="O31" s="1033">
        <v>312</v>
      </c>
      <c r="P31" s="1034">
        <f t="shared" si="5"/>
        <v>5.5427251732101617</v>
      </c>
      <c r="Q31" s="1033">
        <v>300</v>
      </c>
      <c r="R31" s="1034">
        <f t="shared" si="6"/>
        <v>5.3295434357790015</v>
      </c>
      <c r="S31" s="1035">
        <f t="shared" si="7"/>
        <v>5629</v>
      </c>
      <c r="T31" s="449">
        <f t="shared" si="8"/>
        <v>104.78406552494415</v>
      </c>
    </row>
    <row r="32" spans="1:20" ht="20.25" customHeight="1" x14ac:dyDescent="0.2">
      <c r="A32" s="44">
        <f>'9'!A30</f>
        <v>22</v>
      </c>
      <c r="B32" s="48"/>
      <c r="C32" s="48" t="str">
        <f>'9'!C30</f>
        <v>Pesanggrahan</v>
      </c>
      <c r="D32" s="566">
        <v>5695.17</v>
      </c>
      <c r="E32" s="566">
        <v>9</v>
      </c>
      <c r="F32" s="449">
        <f t="shared" si="0"/>
        <v>0.16181229773462785</v>
      </c>
      <c r="G32" s="566">
        <v>3588</v>
      </c>
      <c r="H32" s="449">
        <f t="shared" si="1"/>
        <v>64.509169363538305</v>
      </c>
      <c r="I32" s="566">
        <v>760</v>
      </c>
      <c r="J32" s="449">
        <f t="shared" si="2"/>
        <v>13.664149586479684</v>
      </c>
      <c r="K32" s="566">
        <v>411</v>
      </c>
      <c r="L32" s="449">
        <f t="shared" si="3"/>
        <v>7.3894282632146719</v>
      </c>
      <c r="M32" s="1033">
        <v>6</v>
      </c>
      <c r="N32" s="1034">
        <f t="shared" si="4"/>
        <v>0.10787486515641855</v>
      </c>
      <c r="O32" s="1033">
        <v>336</v>
      </c>
      <c r="P32" s="1034">
        <f t="shared" si="5"/>
        <v>6.0409924487594395</v>
      </c>
      <c r="Q32" s="1033">
        <v>452</v>
      </c>
      <c r="R32" s="1034">
        <f t="shared" si="6"/>
        <v>8.1265731751168655</v>
      </c>
      <c r="S32" s="1035">
        <f t="shared" si="7"/>
        <v>5562</v>
      </c>
      <c r="T32" s="449">
        <f t="shared" si="8"/>
        <v>97.661702811329604</v>
      </c>
    </row>
    <row r="33" spans="1:20" ht="20.25" customHeight="1" x14ac:dyDescent="0.2">
      <c r="A33" s="44">
        <f>'9'!A31</f>
        <v>23</v>
      </c>
      <c r="B33" s="48" t="str">
        <f>'9'!B31</f>
        <v>Pacet</v>
      </c>
      <c r="C33" s="48" t="str">
        <f>'9'!C31</f>
        <v>Pacet</v>
      </c>
      <c r="D33" s="566">
        <v>6223.7000000000007</v>
      </c>
      <c r="E33" s="566">
        <v>52</v>
      </c>
      <c r="F33" s="449">
        <f t="shared" si="0"/>
        <v>0.87674928342606639</v>
      </c>
      <c r="G33" s="566">
        <v>3280</v>
      </c>
      <c r="H33" s="449">
        <f t="shared" si="1"/>
        <v>55.302647108413417</v>
      </c>
      <c r="I33" s="566">
        <v>723</v>
      </c>
      <c r="J33" s="449">
        <f t="shared" si="2"/>
        <v>12.190187152250886</v>
      </c>
      <c r="K33" s="566">
        <v>793</v>
      </c>
      <c r="L33" s="449">
        <f t="shared" si="3"/>
        <v>13.370426572247512</v>
      </c>
      <c r="M33" s="1033">
        <v>2</v>
      </c>
      <c r="N33" s="1034">
        <f t="shared" si="4"/>
        <v>3.3721126285617936E-2</v>
      </c>
      <c r="O33" s="1033">
        <v>283</v>
      </c>
      <c r="P33" s="1034">
        <f t="shared" si="5"/>
        <v>4.7715393694149384</v>
      </c>
      <c r="Q33" s="1033">
        <v>798</v>
      </c>
      <c r="R33" s="1034">
        <f t="shared" si="6"/>
        <v>13.454729387961558</v>
      </c>
      <c r="S33" s="1035">
        <f t="shared" si="7"/>
        <v>5931</v>
      </c>
      <c r="T33" s="449">
        <f t="shared" si="8"/>
        <v>95.297009817311235</v>
      </c>
    </row>
    <row r="34" spans="1:20" ht="20.25" customHeight="1" x14ac:dyDescent="0.2">
      <c r="A34" s="44">
        <f>'9'!A32</f>
        <v>24</v>
      </c>
      <c r="B34" s="48"/>
      <c r="C34" s="48" t="str">
        <f>'9'!C32</f>
        <v>Pandan</v>
      </c>
      <c r="D34" s="566">
        <v>4393.9900000000007</v>
      </c>
      <c r="E34" s="566">
        <v>34</v>
      </c>
      <c r="F34" s="449">
        <f t="shared" si="0"/>
        <v>0.79699953117674627</v>
      </c>
      <c r="G34" s="566">
        <v>2732</v>
      </c>
      <c r="H34" s="449">
        <f t="shared" si="1"/>
        <v>64.041256446319736</v>
      </c>
      <c r="I34" s="566">
        <v>439</v>
      </c>
      <c r="J34" s="449">
        <f t="shared" si="2"/>
        <v>10.290670417252695</v>
      </c>
      <c r="K34" s="566">
        <v>341</v>
      </c>
      <c r="L34" s="449">
        <f t="shared" si="3"/>
        <v>7.9934364744491324</v>
      </c>
      <c r="M34" s="1033">
        <v>7</v>
      </c>
      <c r="N34" s="1034">
        <f t="shared" si="4"/>
        <v>0.16408813877168307</v>
      </c>
      <c r="O34" s="1033">
        <v>183</v>
      </c>
      <c r="P34" s="1034">
        <f t="shared" si="5"/>
        <v>4.2897327707454291</v>
      </c>
      <c r="Q34" s="1033">
        <v>530</v>
      </c>
      <c r="R34" s="1034">
        <f t="shared" si="6"/>
        <v>12.423816221284575</v>
      </c>
      <c r="S34" s="1035">
        <f t="shared" si="7"/>
        <v>4266</v>
      </c>
      <c r="T34" s="449">
        <f t="shared" si="8"/>
        <v>97.08715768583906</v>
      </c>
    </row>
    <row r="35" spans="1:20" ht="20.25" customHeight="1" x14ac:dyDescent="0.2">
      <c r="A35" s="44">
        <f>'9'!A33</f>
        <v>25</v>
      </c>
      <c r="B35" s="48" t="str">
        <f>'9'!B33</f>
        <v>Trawas</v>
      </c>
      <c r="C35" s="48" t="str">
        <f>'9'!C33</f>
        <v>Trawas</v>
      </c>
      <c r="D35" s="566">
        <v>5552.88</v>
      </c>
      <c r="E35" s="566">
        <v>33</v>
      </c>
      <c r="F35" s="449">
        <f t="shared" si="0"/>
        <v>0.69767441860465118</v>
      </c>
      <c r="G35" s="566">
        <v>3161</v>
      </c>
      <c r="H35" s="449">
        <f t="shared" si="1"/>
        <v>66.828752642706135</v>
      </c>
      <c r="I35" s="566">
        <v>387</v>
      </c>
      <c r="J35" s="449">
        <f t="shared" si="2"/>
        <v>8.1818181818181817</v>
      </c>
      <c r="K35" s="566">
        <v>305</v>
      </c>
      <c r="L35" s="449">
        <f t="shared" si="3"/>
        <v>6.4482029598308666</v>
      </c>
      <c r="M35" s="1033">
        <v>4</v>
      </c>
      <c r="N35" s="1034">
        <f t="shared" si="4"/>
        <v>8.4566596194503171E-2</v>
      </c>
      <c r="O35" s="1033">
        <v>383</v>
      </c>
      <c r="P35" s="1034">
        <f t="shared" si="5"/>
        <v>8.0972515856236793</v>
      </c>
      <c r="Q35" s="1033">
        <v>457</v>
      </c>
      <c r="R35" s="1034">
        <f t="shared" si="6"/>
        <v>9.661733615221987</v>
      </c>
      <c r="S35" s="1035">
        <f t="shared" si="7"/>
        <v>4730</v>
      </c>
      <c r="T35" s="449">
        <f t="shared" si="8"/>
        <v>85.181023180763859</v>
      </c>
    </row>
    <row r="36" spans="1:20" ht="20.25" customHeight="1" x14ac:dyDescent="0.2">
      <c r="A36" s="44">
        <f>'9'!A34</f>
        <v>26</v>
      </c>
      <c r="B36" s="48" t="str">
        <f>'9'!B34</f>
        <v>Gondang</v>
      </c>
      <c r="C36" s="48" t="str">
        <f>'9'!C34</f>
        <v>Gondang</v>
      </c>
      <c r="D36" s="566">
        <v>7966.3700000000008</v>
      </c>
      <c r="E36" s="566">
        <v>77</v>
      </c>
      <c r="F36" s="449">
        <f t="shared" si="0"/>
        <v>1.3115312553227729</v>
      </c>
      <c r="G36" s="566">
        <v>3395</v>
      </c>
      <c r="H36" s="449">
        <f t="shared" si="1"/>
        <v>57.826605348322261</v>
      </c>
      <c r="I36" s="566">
        <v>597</v>
      </c>
      <c r="J36" s="449">
        <f t="shared" si="2"/>
        <v>10.168625447112928</v>
      </c>
      <c r="K36" s="566">
        <v>707</v>
      </c>
      <c r="L36" s="449">
        <f t="shared" si="3"/>
        <v>12.042241526145462</v>
      </c>
      <c r="M36" s="1033">
        <v>12</v>
      </c>
      <c r="N36" s="1034">
        <f t="shared" si="4"/>
        <v>0.20439448134900359</v>
      </c>
      <c r="O36" s="1033">
        <v>398</v>
      </c>
      <c r="P36" s="1034">
        <f t="shared" si="5"/>
        <v>6.7790836314086178</v>
      </c>
      <c r="Q36" s="1033">
        <v>685</v>
      </c>
      <c r="R36" s="1034">
        <f t="shared" si="6"/>
        <v>11.667518310338956</v>
      </c>
      <c r="S36" s="1035">
        <f t="shared" si="7"/>
        <v>5871</v>
      </c>
      <c r="T36" s="449">
        <f t="shared" si="8"/>
        <v>73.697305046087479</v>
      </c>
    </row>
    <row r="37" spans="1:20" ht="20.25" customHeight="1" x14ac:dyDescent="0.2">
      <c r="A37" s="44">
        <f>'9'!A35</f>
        <v>27</v>
      </c>
      <c r="B37" s="48" t="str">
        <f>'9'!B35</f>
        <v>Jatirejo</v>
      </c>
      <c r="C37" s="48" t="str">
        <f>'9'!C35</f>
        <v>Jatirejo</v>
      </c>
      <c r="D37" s="566">
        <v>8215.93</v>
      </c>
      <c r="E37" s="566">
        <v>62</v>
      </c>
      <c r="F37" s="449">
        <f t="shared" si="0"/>
        <v>0.84079197179278542</v>
      </c>
      <c r="G37" s="566">
        <v>4436</v>
      </c>
      <c r="H37" s="449">
        <f t="shared" si="1"/>
        <v>60.157309465690268</v>
      </c>
      <c r="I37" s="566">
        <v>828</v>
      </c>
      <c r="J37" s="449">
        <f t="shared" si="2"/>
        <v>11.228641171684297</v>
      </c>
      <c r="K37" s="566">
        <v>655</v>
      </c>
      <c r="L37" s="449">
        <f t="shared" si="3"/>
        <v>8.8825603471657182</v>
      </c>
      <c r="M37" s="1033">
        <v>5</v>
      </c>
      <c r="N37" s="1034">
        <f t="shared" si="4"/>
        <v>6.7805804176837542E-2</v>
      </c>
      <c r="O37" s="1033">
        <v>649</v>
      </c>
      <c r="P37" s="1034">
        <f t="shared" si="5"/>
        <v>8.801193382153512</v>
      </c>
      <c r="Q37" s="1033">
        <v>739</v>
      </c>
      <c r="R37" s="1034">
        <f t="shared" si="6"/>
        <v>10.021697857336589</v>
      </c>
      <c r="S37" s="1035">
        <f t="shared" si="7"/>
        <v>7374</v>
      </c>
      <c r="T37" s="449">
        <f t="shared" si="8"/>
        <v>89.75246867974775</v>
      </c>
    </row>
    <row r="38" spans="1:20" ht="20.25" customHeight="1" x14ac:dyDescent="0.2">
      <c r="A38" s="271" t="s">
        <v>171</v>
      </c>
      <c r="B38" s="272"/>
      <c r="C38" s="272"/>
      <c r="D38" s="1036">
        <f>SUM(D11:D37)</f>
        <v>193269.43000000002</v>
      </c>
      <c r="E38" s="1036">
        <f>SUM(E11:E37)</f>
        <v>1466</v>
      </c>
      <c r="F38" s="1037">
        <f>E38/$S38*100</f>
        <v>0.88312721007704764</v>
      </c>
      <c r="G38" s="1036">
        <f>SUM(G11:G37)</f>
        <v>109657</v>
      </c>
      <c r="H38" s="1037">
        <f>G38/$S38*100</f>
        <v>66.058035794965093</v>
      </c>
      <c r="I38" s="1036">
        <f>SUM(I11:I37)</f>
        <v>17791</v>
      </c>
      <c r="J38" s="1037">
        <f>I38/$S38*100</f>
        <v>10.717405316835441</v>
      </c>
      <c r="K38" s="1036">
        <f>SUM(K11:K37)</f>
        <v>13121</v>
      </c>
      <c r="L38" s="1037">
        <f>K38/$S38*100</f>
        <v>7.9041692519924576</v>
      </c>
      <c r="M38" s="1036">
        <f>SUM(M11:M37)</f>
        <v>295</v>
      </c>
      <c r="N38" s="1037">
        <f>M38/$S38*100</f>
        <v>0.17770977283269379</v>
      </c>
      <c r="O38" s="1036">
        <f>SUM(O11:O37)</f>
        <v>10105</v>
      </c>
      <c r="P38" s="1037">
        <f>O38/$S38*100</f>
        <v>6.0873127270317653</v>
      </c>
      <c r="Q38" s="1036">
        <f>SUM(Q11:Q37)</f>
        <v>13566</v>
      </c>
      <c r="R38" s="1037">
        <f>Q38/$S38*100</f>
        <v>8.1722399262655046</v>
      </c>
      <c r="S38" s="1038">
        <f>SUM(E38,G38,I38,K38,M38,O38,Q38)</f>
        <v>166001</v>
      </c>
      <c r="T38" s="1028">
        <f>S38/D38*100</f>
        <v>85.890976136267369</v>
      </c>
    </row>
    <row r="39" spans="1:20" x14ac:dyDescent="0.2">
      <c r="A39" s="378"/>
      <c r="B39" s="378"/>
      <c r="C39" s="378"/>
      <c r="D39" s="378"/>
      <c r="E39" s="831"/>
      <c r="F39" s="831"/>
      <c r="G39" s="831"/>
      <c r="H39" s="831"/>
      <c r="I39" s="831"/>
      <c r="J39" s="831"/>
      <c r="K39" s="831"/>
      <c r="L39" s="831"/>
      <c r="M39" s="831"/>
      <c r="N39" s="832"/>
      <c r="O39" s="831"/>
      <c r="P39" s="831"/>
      <c r="Q39" s="831"/>
      <c r="R39" s="831"/>
      <c r="S39" s="831"/>
      <c r="T39" s="377"/>
    </row>
    <row r="40" spans="1:20" x14ac:dyDescent="0.2">
      <c r="A40" s="689" t="s">
        <v>1342</v>
      </c>
    </row>
    <row r="41" spans="1:20" x14ac:dyDescent="0.2">
      <c r="A41" s="689" t="s">
        <v>159</v>
      </c>
    </row>
    <row r="42" spans="1:20" x14ac:dyDescent="0.2">
      <c r="A42" s="689" t="s">
        <v>451</v>
      </c>
    </row>
    <row r="43" spans="1:20" x14ac:dyDescent="0.2">
      <c r="A43" s="689" t="s">
        <v>452</v>
      </c>
    </row>
    <row r="44" spans="1:20" x14ac:dyDescent="0.2">
      <c r="A44" s="689" t="s">
        <v>453</v>
      </c>
    </row>
  </sheetData>
  <mergeCells count="6">
    <mergeCell ref="A7:A9"/>
    <mergeCell ref="B7:B9"/>
    <mergeCell ref="C7:C9"/>
    <mergeCell ref="A3:S3"/>
    <mergeCell ref="D7:D9"/>
    <mergeCell ref="E7:T8"/>
  </mergeCells>
  <phoneticPr fontId="0" type="noConversion"/>
  <printOptions horizontalCentered="1"/>
  <pageMargins left="0.68" right="0.48" top="0.77" bottom="0.49" header="0" footer="0"/>
  <pageSetup paperSize="130" scale="5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I33"/>
  <sheetViews>
    <sheetView view="pageBreakPreview" zoomScale="60" zoomScaleNormal="60" workbookViewId="0">
      <selection activeCell="G41" sqref="G41"/>
    </sheetView>
  </sheetViews>
  <sheetFormatPr defaultColWidth="16.28515625" defaultRowHeight="15" x14ac:dyDescent="0.2"/>
  <cols>
    <col min="1" max="1" width="5.7109375" style="4" customWidth="1"/>
    <col min="2" max="2" width="30.7109375" style="4" customWidth="1"/>
    <col min="3" max="4" width="27.42578125" style="4" customWidth="1"/>
    <col min="5" max="5" width="24.85546875" style="4" customWidth="1"/>
    <col min="6" max="6" width="27" style="4" customWidth="1"/>
    <col min="7" max="16384" width="16.28515625" style="4"/>
  </cols>
  <sheetData>
    <row r="1" spans="1:9" x14ac:dyDescent="0.2">
      <c r="A1" s="3" t="s">
        <v>116</v>
      </c>
    </row>
    <row r="3" spans="1:9" s="203" customFormat="1" ht="16.5" x14ac:dyDescent="0.2">
      <c r="A3" s="207" t="s">
        <v>231</v>
      </c>
      <c r="B3" s="207"/>
      <c r="C3" s="207"/>
      <c r="D3" s="207"/>
      <c r="E3" s="207"/>
      <c r="F3" s="207"/>
    </row>
    <row r="4" spans="1:9" s="203" customFormat="1" ht="16.5" x14ac:dyDescent="0.2">
      <c r="C4" s="210" t="str">
        <f>'1'!E5</f>
        <v>KABUPATEN</v>
      </c>
      <c r="D4" s="206" t="str">
        <f>'1'!F5</f>
        <v>MOJOKERTO</v>
      </c>
    </row>
    <row r="5" spans="1:9" s="203" customFormat="1" ht="16.5" x14ac:dyDescent="0.2">
      <c r="C5" s="210" t="str">
        <f>'1'!E6</f>
        <v xml:space="preserve">TAHUN </v>
      </c>
      <c r="D5" s="206">
        <f>'1'!F6</f>
        <v>2021</v>
      </c>
    </row>
    <row r="6" spans="1:9" x14ac:dyDescent="0.2">
      <c r="A6" s="378"/>
      <c r="B6" s="378"/>
      <c r="C6" s="378"/>
      <c r="D6" s="378"/>
      <c r="E6" s="378"/>
      <c r="F6" s="378"/>
    </row>
    <row r="7" spans="1:9" ht="20.25" customHeight="1" x14ac:dyDescent="0.2">
      <c r="A7" s="1170" t="s">
        <v>153</v>
      </c>
      <c r="B7" s="1173" t="s">
        <v>83</v>
      </c>
      <c r="C7" s="18" t="s">
        <v>170</v>
      </c>
      <c r="D7" s="53"/>
      <c r="E7" s="672"/>
      <c r="F7" s="672"/>
    </row>
    <row r="8" spans="1:9" ht="33.75" customHeight="1" x14ac:dyDescent="0.2">
      <c r="A8" s="1172"/>
      <c r="B8" s="1174"/>
      <c r="C8" s="35" t="s">
        <v>150</v>
      </c>
      <c r="D8" s="35" t="s">
        <v>151</v>
      </c>
      <c r="E8" s="34" t="s">
        <v>121</v>
      </c>
      <c r="F8" s="34" t="s">
        <v>142</v>
      </c>
    </row>
    <row r="9" spans="1:9" x14ac:dyDescent="0.2">
      <c r="A9" s="74">
        <v>1</v>
      </c>
      <c r="B9" s="75">
        <v>2</v>
      </c>
      <c r="C9" s="74">
        <v>3</v>
      </c>
      <c r="D9" s="74">
        <v>4</v>
      </c>
      <c r="E9" s="74">
        <v>5</v>
      </c>
      <c r="F9" s="74">
        <v>6</v>
      </c>
    </row>
    <row r="10" spans="1:9" x14ac:dyDescent="0.2">
      <c r="A10" s="7"/>
      <c r="B10" s="9"/>
      <c r="C10" s="61"/>
      <c r="D10" s="61"/>
      <c r="E10" s="444"/>
      <c r="F10" s="443"/>
    </row>
    <row r="11" spans="1:9" x14ac:dyDescent="0.2">
      <c r="A11" s="7">
        <v>1</v>
      </c>
      <c r="B11" s="22" t="s">
        <v>177</v>
      </c>
      <c r="C11" s="61">
        <v>42093</v>
      </c>
      <c r="D11" s="61">
        <v>41009</v>
      </c>
      <c r="E11" s="594">
        <f t="shared" ref="E11:E26" si="0">SUM(C11:D11)</f>
        <v>83102</v>
      </c>
      <c r="F11" s="661">
        <f t="shared" ref="F11:F26" si="1">C11/D11*100</f>
        <v>102.64332219756638</v>
      </c>
    </row>
    <row r="12" spans="1:9" x14ac:dyDescent="0.2">
      <c r="A12" s="7">
        <v>2</v>
      </c>
      <c r="B12" s="22" t="s">
        <v>84</v>
      </c>
      <c r="C12" s="61">
        <v>40051</v>
      </c>
      <c r="D12" s="61">
        <v>38762</v>
      </c>
      <c r="E12" s="594">
        <f t="shared" si="0"/>
        <v>78813</v>
      </c>
      <c r="F12" s="661">
        <f t="shared" si="1"/>
        <v>103.32542180486044</v>
      </c>
      <c r="G12" s="1"/>
      <c r="H12" s="1"/>
    </row>
    <row r="13" spans="1:9" x14ac:dyDescent="0.2">
      <c r="A13" s="7">
        <v>3</v>
      </c>
      <c r="B13" s="22" t="s">
        <v>85</v>
      </c>
      <c r="C13" s="61">
        <v>40044</v>
      </c>
      <c r="D13" s="61">
        <v>38627</v>
      </c>
      <c r="E13" s="594">
        <f t="shared" si="0"/>
        <v>78671</v>
      </c>
      <c r="F13" s="661">
        <f t="shared" si="1"/>
        <v>103.66841846376886</v>
      </c>
      <c r="G13" s="62"/>
      <c r="H13" s="62"/>
      <c r="I13" s="62"/>
    </row>
    <row r="14" spans="1:9" ht="15.75" x14ac:dyDescent="0.2">
      <c r="A14" s="7">
        <v>4</v>
      </c>
      <c r="B14" s="23" t="s">
        <v>86</v>
      </c>
      <c r="C14" s="61">
        <v>42347</v>
      </c>
      <c r="D14" s="61">
        <v>41973</v>
      </c>
      <c r="E14" s="594">
        <f t="shared" si="0"/>
        <v>84320</v>
      </c>
      <c r="F14" s="661">
        <f t="shared" si="1"/>
        <v>100.89104900769543</v>
      </c>
      <c r="G14" s="659"/>
      <c r="I14" s="62"/>
    </row>
    <row r="15" spans="1:9" x14ac:dyDescent="0.2">
      <c r="A15" s="7">
        <v>5</v>
      </c>
      <c r="B15" s="23" t="s">
        <v>87</v>
      </c>
      <c r="C15" s="61">
        <v>43495</v>
      </c>
      <c r="D15" s="61">
        <v>42836</v>
      </c>
      <c r="E15" s="594">
        <f t="shared" si="0"/>
        <v>86331</v>
      </c>
      <c r="F15" s="661">
        <f t="shared" si="1"/>
        <v>101.5384256233075</v>
      </c>
      <c r="G15" s="62"/>
      <c r="H15" s="62"/>
    </row>
    <row r="16" spans="1:9" x14ac:dyDescent="0.2">
      <c r="A16" s="7">
        <v>6</v>
      </c>
      <c r="B16" s="23" t="s">
        <v>88</v>
      </c>
      <c r="C16" s="61">
        <v>44121</v>
      </c>
      <c r="D16" s="61">
        <v>42933</v>
      </c>
      <c r="E16" s="594">
        <f t="shared" si="0"/>
        <v>87054</v>
      </c>
      <c r="F16" s="661">
        <f t="shared" si="1"/>
        <v>102.76710222905456</v>
      </c>
    </row>
    <row r="17" spans="1:8" x14ac:dyDescent="0.2">
      <c r="A17" s="7">
        <v>7</v>
      </c>
      <c r="B17" s="23" t="s">
        <v>89</v>
      </c>
      <c r="C17" s="61">
        <v>43244</v>
      </c>
      <c r="D17" s="61">
        <v>41887</v>
      </c>
      <c r="E17" s="594">
        <f t="shared" si="0"/>
        <v>85131</v>
      </c>
      <c r="F17" s="661">
        <f t="shared" si="1"/>
        <v>103.23966863227254</v>
      </c>
      <c r="H17" s="488"/>
    </row>
    <row r="18" spans="1:8" x14ac:dyDescent="0.2">
      <c r="A18" s="7">
        <v>8</v>
      </c>
      <c r="B18" s="23" t="s">
        <v>90</v>
      </c>
      <c r="C18" s="61">
        <v>45032</v>
      </c>
      <c r="D18" s="61">
        <v>45356</v>
      </c>
      <c r="E18" s="594">
        <f t="shared" si="0"/>
        <v>90388</v>
      </c>
      <c r="F18" s="661">
        <f t="shared" si="1"/>
        <v>99.285651292001049</v>
      </c>
    </row>
    <row r="19" spans="1:8" x14ac:dyDescent="0.2">
      <c r="A19" s="7">
        <v>9</v>
      </c>
      <c r="B19" s="23" t="s">
        <v>91</v>
      </c>
      <c r="C19" s="61">
        <v>45876</v>
      </c>
      <c r="D19" s="61">
        <v>45216</v>
      </c>
      <c r="E19" s="594">
        <f t="shared" si="0"/>
        <v>91092</v>
      </c>
      <c r="F19" s="661">
        <f t="shared" si="1"/>
        <v>101.45966029723992</v>
      </c>
    </row>
    <row r="20" spans="1:8" x14ac:dyDescent="0.2">
      <c r="A20" s="7">
        <v>10</v>
      </c>
      <c r="B20" s="23" t="s">
        <v>92</v>
      </c>
      <c r="C20" s="61">
        <v>43205</v>
      </c>
      <c r="D20" s="61">
        <v>42351</v>
      </c>
      <c r="E20" s="594">
        <f t="shared" si="0"/>
        <v>85556</v>
      </c>
      <c r="F20" s="661">
        <f t="shared" si="1"/>
        <v>102.01648131094898</v>
      </c>
    </row>
    <row r="21" spans="1:8" x14ac:dyDescent="0.2">
      <c r="A21" s="7">
        <v>11</v>
      </c>
      <c r="B21" s="23" t="s">
        <v>108</v>
      </c>
      <c r="C21" s="61">
        <v>38063</v>
      </c>
      <c r="D21" s="61">
        <v>38106</v>
      </c>
      <c r="E21" s="594">
        <f t="shared" si="0"/>
        <v>76169</v>
      </c>
      <c r="F21" s="661">
        <f t="shared" si="1"/>
        <v>99.887156878181912</v>
      </c>
    </row>
    <row r="22" spans="1:8" x14ac:dyDescent="0.2">
      <c r="A22" s="7">
        <v>12</v>
      </c>
      <c r="B22" s="23" t="s">
        <v>93</v>
      </c>
      <c r="C22" s="61">
        <v>30980</v>
      </c>
      <c r="D22" s="61">
        <v>32183</v>
      </c>
      <c r="E22" s="594">
        <f t="shared" si="0"/>
        <v>63163</v>
      </c>
      <c r="F22" s="661">
        <f t="shared" si="1"/>
        <v>96.262001677904479</v>
      </c>
    </row>
    <row r="23" spans="1:8" x14ac:dyDescent="0.2">
      <c r="A23" s="7">
        <v>13</v>
      </c>
      <c r="B23" s="23" t="s">
        <v>94</v>
      </c>
      <c r="C23" s="61">
        <v>25630</v>
      </c>
      <c r="D23" s="61">
        <v>26639</v>
      </c>
      <c r="E23" s="594">
        <f t="shared" si="0"/>
        <v>52269</v>
      </c>
      <c r="F23" s="661">
        <f t="shared" si="1"/>
        <v>96.212320282292879</v>
      </c>
    </row>
    <row r="24" spans="1:8" x14ac:dyDescent="0.2">
      <c r="A24" s="7">
        <v>14</v>
      </c>
      <c r="B24" s="23" t="s">
        <v>95</v>
      </c>
      <c r="C24" s="61">
        <v>20265</v>
      </c>
      <c r="D24" s="61">
        <v>21434</v>
      </c>
      <c r="E24" s="594">
        <f t="shared" si="0"/>
        <v>41699</v>
      </c>
      <c r="F24" s="661">
        <f t="shared" si="1"/>
        <v>94.546048334421954</v>
      </c>
    </row>
    <row r="25" spans="1:8" x14ac:dyDescent="0.2">
      <c r="A25" s="7">
        <v>15</v>
      </c>
      <c r="B25" s="23" t="s">
        <v>96</v>
      </c>
      <c r="C25" s="61">
        <v>13016</v>
      </c>
      <c r="D25" s="61">
        <v>14535</v>
      </c>
      <c r="E25" s="594">
        <f t="shared" si="0"/>
        <v>27551</v>
      </c>
      <c r="F25" s="661">
        <f t="shared" si="1"/>
        <v>89.549363605091159</v>
      </c>
    </row>
    <row r="26" spans="1:8" x14ac:dyDescent="0.2">
      <c r="A26" s="7">
        <v>16</v>
      </c>
      <c r="B26" s="23" t="s">
        <v>97</v>
      </c>
      <c r="C26" s="61">
        <v>10365</v>
      </c>
      <c r="D26" s="61">
        <v>15205</v>
      </c>
      <c r="E26" s="594">
        <f t="shared" si="0"/>
        <v>25570</v>
      </c>
      <c r="F26" s="661">
        <f t="shared" si="1"/>
        <v>68.168365669187764</v>
      </c>
    </row>
    <row r="27" spans="1:8" x14ac:dyDescent="0.2">
      <c r="A27" s="33"/>
      <c r="B27" s="10"/>
      <c r="C27" s="677"/>
      <c r="D27" s="677"/>
      <c r="E27" s="660"/>
      <c r="F27" s="662"/>
      <c r="H27" s="488"/>
    </row>
    <row r="28" spans="1:8" ht="19.5" customHeight="1" x14ac:dyDescent="0.2">
      <c r="A28" s="245" t="s">
        <v>207</v>
      </c>
      <c r="B28" s="246"/>
      <c r="C28" s="247">
        <f>SUM(C11:C26)</f>
        <v>567827</v>
      </c>
      <c r="D28" s="247">
        <f>SUM(D11:D26)</f>
        <v>569052</v>
      </c>
      <c r="E28" s="383">
        <f>SUM(E11:E26)</f>
        <v>1136879</v>
      </c>
      <c r="F28" s="673">
        <f>C28/D28*100</f>
        <v>99.784729690783962</v>
      </c>
    </row>
    <row r="29" spans="1:8" ht="20.25" customHeight="1" x14ac:dyDescent="0.2">
      <c r="A29" s="271" t="s">
        <v>998</v>
      </c>
      <c r="B29" s="272"/>
      <c r="C29" s="674"/>
      <c r="D29" s="297"/>
      <c r="E29" s="675">
        <f>SUM(E11:E13,E24:E26)/SUM(E14:E23)*100</f>
        <v>41.848696088327372</v>
      </c>
      <c r="F29" s="676"/>
    </row>
    <row r="30" spans="1:8" x14ac:dyDescent="0.2">
      <c r="A30" s="1"/>
      <c r="B30" s="1"/>
      <c r="C30" s="1"/>
      <c r="E30" s="378"/>
      <c r="F30" s="378"/>
    </row>
    <row r="31" spans="1:8" x14ac:dyDescent="0.2">
      <c r="A31" s="689" t="s">
        <v>1327</v>
      </c>
      <c r="B31" s="177"/>
    </row>
    <row r="32" spans="1:8" x14ac:dyDescent="0.2">
      <c r="A32" s="177" t="s">
        <v>1328</v>
      </c>
      <c r="B32" s="177"/>
    </row>
    <row r="33" spans="5:6" x14ac:dyDescent="0.2">
      <c r="E33" s="49"/>
      <c r="F33" s="49"/>
    </row>
  </sheetData>
  <mergeCells count="2">
    <mergeCell ref="A7:A8"/>
    <mergeCell ref="B7:B8"/>
  </mergeCells>
  <phoneticPr fontId="0" type="noConversion"/>
  <printOptions horizontalCentered="1"/>
  <pageMargins left="0.73" right="0.8" top="1.1499999999999999" bottom="0.38" header="0" footer="0"/>
  <pageSetup paperSize="130" scale="93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R40"/>
  <sheetViews>
    <sheetView view="pageBreakPreview" topLeftCell="C1" zoomScale="60" zoomScaleNormal="53" workbookViewId="0">
      <selection activeCell="E9" sqref="E9"/>
    </sheetView>
  </sheetViews>
  <sheetFormatPr defaultColWidth="11.42578125" defaultRowHeight="15" x14ac:dyDescent="0.2"/>
  <cols>
    <col min="1" max="1" width="5.7109375" style="4" customWidth="1"/>
    <col min="2" max="3" width="21.7109375" style="4" customWidth="1"/>
    <col min="4" max="4" width="13.5703125" style="4" customWidth="1"/>
    <col min="5" max="27" width="10.7109375" style="4" customWidth="1"/>
    <col min="28" max="28" width="7.85546875" style="4" customWidth="1"/>
    <col min="29" max="29" width="8.85546875" style="4" bestFit="1" customWidth="1"/>
    <col min="30" max="30" width="7.85546875" style="4" customWidth="1"/>
    <col min="31" max="31" width="8.85546875" style="4" bestFit="1" customWidth="1"/>
    <col min="32" max="32" width="7.85546875" style="4" customWidth="1"/>
    <col min="33" max="33" width="8.85546875" style="4" bestFit="1" customWidth="1"/>
    <col min="34" max="34" width="9" style="4" customWidth="1"/>
    <col min="35" max="35" width="8.85546875" style="4" bestFit="1" customWidth="1"/>
    <col min="36" max="36" width="7" style="4" customWidth="1"/>
    <col min="37" max="40" width="8.7109375" style="4" customWidth="1"/>
    <col min="41" max="41" width="9.85546875" style="4" customWidth="1"/>
    <col min="42" max="44" width="8.7109375" style="4" customWidth="1"/>
    <col min="45" max="16384" width="11.42578125" style="4"/>
  </cols>
  <sheetData>
    <row r="1" spans="1:44" ht="15.75" x14ac:dyDescent="0.2">
      <c r="A1" s="3" t="s">
        <v>369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T1" s="40"/>
      <c r="U1" s="40"/>
      <c r="V1" s="40"/>
      <c r="W1" s="40"/>
      <c r="X1" s="40"/>
      <c r="Y1" s="40"/>
      <c r="Z1" s="40"/>
      <c r="AA1" s="40"/>
    </row>
    <row r="3" spans="1:44" s="203" customFormat="1" ht="16.5" x14ac:dyDescent="0.2">
      <c r="A3" s="1215" t="s">
        <v>454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5"/>
      <c r="P3" s="1215"/>
      <c r="Q3" s="1215"/>
      <c r="R3" s="1215"/>
      <c r="S3" s="1215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  <c r="AI3" s="202"/>
      <c r="AJ3" s="207"/>
      <c r="AK3" s="207"/>
      <c r="AL3" s="207"/>
      <c r="AM3" s="207"/>
      <c r="AN3" s="207"/>
      <c r="AO3" s="207"/>
      <c r="AP3" s="207"/>
      <c r="AQ3" s="207"/>
      <c r="AR3" s="207"/>
    </row>
    <row r="4" spans="1:44" s="203" customFormat="1" ht="16.5" x14ac:dyDescent="0.2">
      <c r="H4" s="210" t="str">
        <f>'1'!E5</f>
        <v>KABUPATEN</v>
      </c>
      <c r="I4" s="206" t="str">
        <f>'1'!F5</f>
        <v>MOJOKERTO</v>
      </c>
      <c r="AH4" s="210" t="e">
        <f>'[1]1'!U5</f>
        <v>#REF!</v>
      </c>
      <c r="AI4" s="206" t="e">
        <f>'[1]1'!V5</f>
        <v>#REF!</v>
      </c>
      <c r="AJ4" s="207"/>
      <c r="AK4" s="207"/>
      <c r="AL4" s="207"/>
      <c r="AM4" s="207"/>
      <c r="AN4" s="207"/>
      <c r="AO4" s="207"/>
      <c r="AP4" s="207"/>
      <c r="AQ4" s="207"/>
      <c r="AR4" s="207"/>
    </row>
    <row r="5" spans="1:44" s="203" customFormat="1" ht="16.5" x14ac:dyDescent="0.2">
      <c r="H5" s="210" t="str">
        <f>'1'!E6</f>
        <v xml:space="preserve">TAHUN </v>
      </c>
      <c r="I5" s="206">
        <f>'1'!F6</f>
        <v>2021</v>
      </c>
      <c r="AH5" s="210" t="e">
        <f>'[1]1'!U6</f>
        <v>#REF!</v>
      </c>
      <c r="AI5" s="206" t="e">
        <f>'[1]1'!V6</f>
        <v>#REF!</v>
      </c>
      <c r="AJ5" s="207"/>
      <c r="AK5" s="207"/>
      <c r="AL5" s="207"/>
      <c r="AM5" s="207"/>
      <c r="AN5" s="207"/>
      <c r="AO5" s="207"/>
      <c r="AP5" s="207"/>
      <c r="AQ5" s="207"/>
      <c r="AR5" s="207"/>
    </row>
    <row r="6" spans="1:44" x14ac:dyDescent="0.2">
      <c r="A6" s="704"/>
      <c r="B6" s="704"/>
      <c r="C6" s="70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</row>
    <row r="7" spans="1:44" x14ac:dyDescent="0.2">
      <c r="A7" s="1170" t="s">
        <v>153</v>
      </c>
      <c r="B7" s="1170" t="s">
        <v>154</v>
      </c>
      <c r="C7" s="1170" t="s">
        <v>156</v>
      </c>
      <c r="D7" s="1164" t="s">
        <v>455</v>
      </c>
      <c r="E7" s="1249" t="s">
        <v>456</v>
      </c>
      <c r="F7" s="1250"/>
      <c r="G7" s="1250"/>
      <c r="H7" s="1250"/>
      <c r="I7" s="1250"/>
      <c r="J7" s="1250"/>
      <c r="K7" s="1250"/>
      <c r="L7" s="1250"/>
      <c r="M7" s="1250"/>
      <c r="N7" s="1250"/>
      <c r="O7" s="1250"/>
      <c r="P7" s="1250"/>
      <c r="Q7" s="1250"/>
      <c r="R7" s="1250"/>
      <c r="S7" s="1250"/>
      <c r="T7" s="1251"/>
    </row>
    <row r="8" spans="1:44" x14ac:dyDescent="0.2">
      <c r="A8" s="1171"/>
      <c r="B8" s="1171"/>
      <c r="C8" s="1171"/>
      <c r="D8" s="1165"/>
      <c r="E8" s="1283"/>
      <c r="F8" s="1284"/>
      <c r="G8" s="1284"/>
      <c r="H8" s="1284"/>
      <c r="I8" s="1284"/>
      <c r="J8" s="1284"/>
      <c r="K8" s="1284"/>
      <c r="L8" s="1284"/>
      <c r="M8" s="1284"/>
      <c r="N8" s="1284"/>
      <c r="O8" s="1284"/>
      <c r="P8" s="1284"/>
      <c r="Q8" s="1284"/>
      <c r="R8" s="1284"/>
      <c r="S8" s="1284"/>
      <c r="T8" s="1285"/>
      <c r="U8" s="73"/>
      <c r="V8" s="73"/>
      <c r="W8" s="73"/>
      <c r="X8" s="73"/>
      <c r="Y8" s="73"/>
      <c r="Z8" s="73"/>
      <c r="AA8" s="73"/>
    </row>
    <row r="9" spans="1:44" x14ac:dyDescent="0.2">
      <c r="A9" s="1172"/>
      <c r="B9" s="1172"/>
      <c r="C9" s="1172"/>
      <c r="D9" s="1166"/>
      <c r="E9" s="117" t="s">
        <v>21</v>
      </c>
      <c r="F9" s="37" t="s">
        <v>164</v>
      </c>
      <c r="G9" s="37" t="s">
        <v>35</v>
      </c>
      <c r="H9" s="37" t="s">
        <v>164</v>
      </c>
      <c r="I9" s="117" t="s">
        <v>141</v>
      </c>
      <c r="J9" s="37" t="s">
        <v>164</v>
      </c>
      <c r="K9" s="2" t="s">
        <v>450</v>
      </c>
      <c r="L9" s="2" t="s">
        <v>164</v>
      </c>
      <c r="M9" s="37" t="s">
        <v>19</v>
      </c>
      <c r="N9" s="37" t="s">
        <v>164</v>
      </c>
      <c r="O9" s="37" t="s">
        <v>20</v>
      </c>
      <c r="P9" s="37" t="s">
        <v>164</v>
      </c>
      <c r="Q9" s="37" t="s">
        <v>216</v>
      </c>
      <c r="R9" s="37" t="s">
        <v>164</v>
      </c>
      <c r="S9" s="37" t="s">
        <v>161</v>
      </c>
      <c r="T9" s="2" t="s">
        <v>164</v>
      </c>
    </row>
    <row r="10" spans="1:44" x14ac:dyDescent="0.2">
      <c r="A10" s="74">
        <v>1</v>
      </c>
      <c r="B10" s="74">
        <v>2</v>
      </c>
      <c r="C10" s="74">
        <v>3</v>
      </c>
      <c r="D10" s="74">
        <v>4</v>
      </c>
      <c r="E10" s="74">
        <v>5</v>
      </c>
      <c r="F10" s="74">
        <v>6</v>
      </c>
      <c r="G10" s="74">
        <v>7</v>
      </c>
      <c r="H10" s="74">
        <v>8</v>
      </c>
      <c r="I10" s="74">
        <v>9</v>
      </c>
      <c r="J10" s="74">
        <v>10</v>
      </c>
      <c r="K10" s="74">
        <v>11</v>
      </c>
      <c r="L10" s="74">
        <v>12</v>
      </c>
      <c r="M10" s="74">
        <v>13</v>
      </c>
      <c r="N10" s="74">
        <v>14</v>
      </c>
      <c r="O10" s="74">
        <v>15</v>
      </c>
      <c r="P10" s="74">
        <v>16</v>
      </c>
      <c r="Q10" s="74">
        <v>17</v>
      </c>
      <c r="R10" s="74">
        <v>18</v>
      </c>
      <c r="S10" s="74">
        <v>19</v>
      </c>
      <c r="T10" s="74">
        <v>20</v>
      </c>
    </row>
    <row r="11" spans="1:44" ht="18" customHeight="1" x14ac:dyDescent="0.2">
      <c r="A11" s="12">
        <f>'9'!A9</f>
        <v>1</v>
      </c>
      <c r="B11" s="12" t="str">
        <f>'9'!B9</f>
        <v>Sooko</v>
      </c>
      <c r="C11" s="12" t="str">
        <f>'9'!C9</f>
        <v>Sooko</v>
      </c>
      <c r="D11" s="566">
        <v>1054</v>
      </c>
      <c r="E11" s="566">
        <v>1</v>
      </c>
      <c r="F11" s="449">
        <f t="shared" ref="F11:F37" si="0">E11/$S11*100</f>
        <v>0.12330456226880394</v>
      </c>
      <c r="G11" s="566">
        <v>464</v>
      </c>
      <c r="H11" s="449">
        <f t="shared" ref="H11:H37" si="1">G11/$S11*100</f>
        <v>57.213316892725032</v>
      </c>
      <c r="I11" s="566">
        <v>76</v>
      </c>
      <c r="J11" s="449">
        <f t="shared" ref="J11:J37" si="2">I11/$S11*100</f>
        <v>9.3711467324291</v>
      </c>
      <c r="K11" s="566">
        <v>121</v>
      </c>
      <c r="L11" s="1029">
        <f t="shared" ref="L11:L37" si="3">K11/$S11*100</f>
        <v>14.919852034525277</v>
      </c>
      <c r="M11" s="1030">
        <v>0</v>
      </c>
      <c r="N11" s="1031">
        <f t="shared" ref="N11:N37" si="4">M11/$S11*100</f>
        <v>0</v>
      </c>
      <c r="O11" s="1030">
        <v>48</v>
      </c>
      <c r="P11" s="1031">
        <f t="shared" ref="P11:P37" si="5">O11/$S11*100</f>
        <v>5.9186189889025895</v>
      </c>
      <c r="Q11" s="1030">
        <v>101</v>
      </c>
      <c r="R11" s="1031">
        <f t="shared" ref="R11:R37" si="6">Q11/$S11*100</f>
        <v>12.453760789149198</v>
      </c>
      <c r="S11" s="1032">
        <f t="shared" ref="S11:S37" si="7">SUM(E11,G11,I11,K11,M11,O11,Q11)</f>
        <v>811</v>
      </c>
      <c r="T11" s="449">
        <f t="shared" ref="T11:T37" si="8">S11/D11*100</f>
        <v>76.944971537001891</v>
      </c>
    </row>
    <row r="12" spans="1:44" ht="18" customHeight="1" x14ac:dyDescent="0.2">
      <c r="A12" s="12">
        <f>'9'!A10</f>
        <v>2</v>
      </c>
      <c r="B12" s="12" t="str">
        <f>'9'!B10</f>
        <v>Trowulan</v>
      </c>
      <c r="C12" s="12" t="str">
        <f>'9'!C10</f>
        <v>Trowulan</v>
      </c>
      <c r="D12" s="566">
        <v>575</v>
      </c>
      <c r="E12" s="566">
        <v>0</v>
      </c>
      <c r="F12" s="449">
        <f t="shared" si="0"/>
        <v>0</v>
      </c>
      <c r="G12" s="566">
        <v>311</v>
      </c>
      <c r="H12" s="449">
        <f t="shared" si="1"/>
        <v>82.275132275132279</v>
      </c>
      <c r="I12" s="566">
        <v>0</v>
      </c>
      <c r="J12" s="449">
        <f t="shared" si="2"/>
        <v>0</v>
      </c>
      <c r="K12" s="566">
        <v>39</v>
      </c>
      <c r="L12" s="449">
        <f t="shared" si="3"/>
        <v>10.317460317460316</v>
      </c>
      <c r="M12" s="1033">
        <v>0</v>
      </c>
      <c r="N12" s="1034">
        <f t="shared" si="4"/>
        <v>0</v>
      </c>
      <c r="O12" s="1033">
        <v>18</v>
      </c>
      <c r="P12" s="1034">
        <f t="shared" si="5"/>
        <v>4.7619047619047619</v>
      </c>
      <c r="Q12" s="1033">
        <v>10</v>
      </c>
      <c r="R12" s="1034">
        <f t="shared" si="6"/>
        <v>2.6455026455026456</v>
      </c>
      <c r="S12" s="1035">
        <f t="shared" si="7"/>
        <v>378</v>
      </c>
      <c r="T12" s="449">
        <f t="shared" si="8"/>
        <v>65.739130434782609</v>
      </c>
    </row>
    <row r="13" spans="1:44" ht="18" customHeight="1" x14ac:dyDescent="0.2">
      <c r="A13" s="12">
        <f>'9'!A11</f>
        <v>3</v>
      </c>
      <c r="B13" s="12"/>
      <c r="C13" s="12" t="str">
        <f>'9'!C11</f>
        <v>Tawangsari</v>
      </c>
      <c r="D13" s="566">
        <v>493</v>
      </c>
      <c r="E13" s="566">
        <v>7</v>
      </c>
      <c r="F13" s="449">
        <f t="shared" si="0"/>
        <v>1.6587677725118484</v>
      </c>
      <c r="G13" s="566">
        <v>242</v>
      </c>
      <c r="H13" s="449">
        <f t="shared" si="1"/>
        <v>57.345971563981045</v>
      </c>
      <c r="I13" s="566">
        <v>87</v>
      </c>
      <c r="J13" s="449">
        <f t="shared" si="2"/>
        <v>20.616113744075829</v>
      </c>
      <c r="K13" s="566">
        <v>21</v>
      </c>
      <c r="L13" s="449">
        <f t="shared" si="3"/>
        <v>4.9763033175355451</v>
      </c>
      <c r="M13" s="1033">
        <v>0</v>
      </c>
      <c r="N13" s="1034">
        <f t="shared" si="4"/>
        <v>0</v>
      </c>
      <c r="O13" s="1033">
        <v>14</v>
      </c>
      <c r="P13" s="1034">
        <f t="shared" si="5"/>
        <v>3.3175355450236967</v>
      </c>
      <c r="Q13" s="1033">
        <v>51</v>
      </c>
      <c r="R13" s="1034">
        <f t="shared" si="6"/>
        <v>12.085308056872037</v>
      </c>
      <c r="S13" s="1035">
        <f t="shared" si="7"/>
        <v>422</v>
      </c>
      <c r="T13" s="449">
        <f t="shared" si="8"/>
        <v>85.598377281947251</v>
      </c>
    </row>
    <row r="14" spans="1:44" ht="18" customHeight="1" x14ac:dyDescent="0.2">
      <c r="A14" s="12">
        <f>'9'!A12</f>
        <v>4</v>
      </c>
      <c r="B14" s="12" t="str">
        <f>'9'!B12</f>
        <v>Puri</v>
      </c>
      <c r="C14" s="12" t="str">
        <f>'9'!C12</f>
        <v>Puri</v>
      </c>
      <c r="D14" s="566">
        <v>1065</v>
      </c>
      <c r="E14" s="566">
        <v>0</v>
      </c>
      <c r="F14" s="449">
        <f t="shared" si="0"/>
        <v>0</v>
      </c>
      <c r="G14" s="566">
        <v>438</v>
      </c>
      <c r="H14" s="449">
        <f t="shared" si="1"/>
        <v>72.158154859967055</v>
      </c>
      <c r="I14" s="566">
        <v>94</v>
      </c>
      <c r="J14" s="449">
        <f t="shared" si="2"/>
        <v>15.485996705107082</v>
      </c>
      <c r="K14" s="566">
        <v>38</v>
      </c>
      <c r="L14" s="449">
        <f t="shared" si="3"/>
        <v>6.2602965403624378</v>
      </c>
      <c r="M14" s="1033">
        <v>0</v>
      </c>
      <c r="N14" s="1034">
        <f t="shared" si="4"/>
        <v>0</v>
      </c>
      <c r="O14" s="1033">
        <v>29</v>
      </c>
      <c r="P14" s="1034">
        <f t="shared" si="5"/>
        <v>4.7775947281713345</v>
      </c>
      <c r="Q14" s="1033">
        <v>8</v>
      </c>
      <c r="R14" s="1034">
        <f t="shared" si="6"/>
        <v>1.3179571663920924</v>
      </c>
      <c r="S14" s="1035">
        <f t="shared" si="7"/>
        <v>607</v>
      </c>
      <c r="T14" s="449">
        <f t="shared" si="8"/>
        <v>56.995305164319255</v>
      </c>
    </row>
    <row r="15" spans="1:44" ht="18" customHeight="1" x14ac:dyDescent="0.2">
      <c r="A15" s="12">
        <f>'9'!A13</f>
        <v>5</v>
      </c>
      <c r="B15" s="12" t="str">
        <f>'9'!B13</f>
        <v>Mojoanyar</v>
      </c>
      <c r="C15" s="12" t="str">
        <f>'9'!C13</f>
        <v>Gayaman</v>
      </c>
      <c r="D15" s="566">
        <v>700</v>
      </c>
      <c r="E15" s="566">
        <v>0</v>
      </c>
      <c r="F15" s="449">
        <f t="shared" si="0"/>
        <v>0</v>
      </c>
      <c r="G15" s="566">
        <v>18</v>
      </c>
      <c r="H15" s="449">
        <f t="shared" si="1"/>
        <v>26.865671641791046</v>
      </c>
      <c r="I15" s="566">
        <v>0</v>
      </c>
      <c r="J15" s="449">
        <f t="shared" si="2"/>
        <v>0</v>
      </c>
      <c r="K15" s="566">
        <v>18</v>
      </c>
      <c r="L15" s="449">
        <f t="shared" si="3"/>
        <v>26.865671641791046</v>
      </c>
      <c r="M15" s="1033">
        <v>0</v>
      </c>
      <c r="N15" s="1034">
        <f t="shared" si="4"/>
        <v>0</v>
      </c>
      <c r="O15" s="1033">
        <v>9</v>
      </c>
      <c r="P15" s="1034">
        <f t="shared" si="5"/>
        <v>13.432835820895523</v>
      </c>
      <c r="Q15" s="1033">
        <v>22</v>
      </c>
      <c r="R15" s="1034">
        <f t="shared" si="6"/>
        <v>32.835820895522389</v>
      </c>
      <c r="S15" s="1035">
        <f t="shared" si="7"/>
        <v>67</v>
      </c>
      <c r="T15" s="449">
        <f t="shared" si="8"/>
        <v>9.5714285714285712</v>
      </c>
    </row>
    <row r="16" spans="1:44" ht="18" customHeight="1" x14ac:dyDescent="0.2">
      <c r="A16" s="12">
        <f>'9'!A14</f>
        <v>6</v>
      </c>
      <c r="B16" s="12" t="str">
        <f>'9'!B14</f>
        <v>Bangsal</v>
      </c>
      <c r="C16" s="12" t="str">
        <f>'9'!C14</f>
        <v>Bangsal</v>
      </c>
      <c r="D16" s="566">
        <v>891</v>
      </c>
      <c r="E16" s="566">
        <v>3</v>
      </c>
      <c r="F16" s="449">
        <f t="shared" si="0"/>
        <v>0.6741573033707865</v>
      </c>
      <c r="G16" s="566">
        <v>286</v>
      </c>
      <c r="H16" s="449">
        <f t="shared" si="1"/>
        <v>64.269662921348313</v>
      </c>
      <c r="I16" s="566">
        <v>45</v>
      </c>
      <c r="J16" s="449">
        <f t="shared" si="2"/>
        <v>10.112359550561797</v>
      </c>
      <c r="K16" s="566">
        <v>52</v>
      </c>
      <c r="L16" s="449">
        <f t="shared" si="3"/>
        <v>11.685393258426966</v>
      </c>
      <c r="M16" s="1033">
        <v>0</v>
      </c>
      <c r="N16" s="1034">
        <f t="shared" si="4"/>
        <v>0</v>
      </c>
      <c r="O16" s="1033">
        <v>17</v>
      </c>
      <c r="P16" s="1034">
        <f t="shared" si="5"/>
        <v>3.8202247191011236</v>
      </c>
      <c r="Q16" s="1033">
        <v>42</v>
      </c>
      <c r="R16" s="1034">
        <f t="shared" si="6"/>
        <v>9.4382022471910112</v>
      </c>
      <c r="S16" s="1035">
        <f t="shared" si="7"/>
        <v>445</v>
      </c>
      <c r="T16" s="449">
        <f t="shared" si="8"/>
        <v>49.943883277216614</v>
      </c>
    </row>
    <row r="17" spans="1:20" ht="18" customHeight="1" x14ac:dyDescent="0.2">
      <c r="A17" s="12">
        <f>'9'!A15</f>
        <v>7</v>
      </c>
      <c r="B17" s="12" t="str">
        <f>'9'!B15</f>
        <v>Gedeg</v>
      </c>
      <c r="C17" s="12" t="str">
        <f>'9'!C15</f>
        <v>Gedeg</v>
      </c>
      <c r="D17" s="566">
        <v>533</v>
      </c>
      <c r="E17" s="566">
        <v>0</v>
      </c>
      <c r="F17" s="449">
        <f t="shared" si="0"/>
        <v>0</v>
      </c>
      <c r="G17" s="566">
        <v>167</v>
      </c>
      <c r="H17" s="449">
        <f t="shared" si="1"/>
        <v>71.673819742489272</v>
      </c>
      <c r="I17" s="566">
        <v>32</v>
      </c>
      <c r="J17" s="449">
        <f t="shared" si="2"/>
        <v>13.733905579399142</v>
      </c>
      <c r="K17" s="566">
        <v>20</v>
      </c>
      <c r="L17" s="449">
        <f t="shared" si="3"/>
        <v>8.5836909871244629</v>
      </c>
      <c r="M17" s="1033">
        <v>0</v>
      </c>
      <c r="N17" s="1034">
        <f t="shared" si="4"/>
        <v>0</v>
      </c>
      <c r="O17" s="1033">
        <v>11</v>
      </c>
      <c r="P17" s="1034">
        <f t="shared" si="5"/>
        <v>4.7210300429184553</v>
      </c>
      <c r="Q17" s="1033">
        <v>3</v>
      </c>
      <c r="R17" s="1034">
        <f t="shared" si="6"/>
        <v>1.2875536480686696</v>
      </c>
      <c r="S17" s="1035">
        <f t="shared" si="7"/>
        <v>233</v>
      </c>
      <c r="T17" s="449">
        <f t="shared" si="8"/>
        <v>43.714821763602252</v>
      </c>
    </row>
    <row r="18" spans="1:20" ht="18" customHeight="1" x14ac:dyDescent="0.2">
      <c r="A18" s="12">
        <f>'9'!A16</f>
        <v>8</v>
      </c>
      <c r="B18" s="12"/>
      <c r="C18" s="12" t="str">
        <f>'9'!C16</f>
        <v>Lespadangan</v>
      </c>
      <c r="D18" s="566">
        <v>327</v>
      </c>
      <c r="E18" s="566">
        <v>0</v>
      </c>
      <c r="F18" s="449">
        <f t="shared" si="0"/>
        <v>0</v>
      </c>
      <c r="G18" s="566">
        <v>139</v>
      </c>
      <c r="H18" s="449">
        <f t="shared" si="1"/>
        <v>78.531073446327682</v>
      </c>
      <c r="I18" s="566">
        <v>1</v>
      </c>
      <c r="J18" s="449">
        <f t="shared" si="2"/>
        <v>0.56497175141242939</v>
      </c>
      <c r="K18" s="566">
        <v>21</v>
      </c>
      <c r="L18" s="449">
        <f t="shared" si="3"/>
        <v>11.864406779661017</v>
      </c>
      <c r="M18" s="1033">
        <v>0</v>
      </c>
      <c r="N18" s="1034">
        <f t="shared" si="4"/>
        <v>0</v>
      </c>
      <c r="O18" s="1033">
        <v>12</v>
      </c>
      <c r="P18" s="1034">
        <f t="shared" si="5"/>
        <v>6.7796610169491522</v>
      </c>
      <c r="Q18" s="1033">
        <v>4</v>
      </c>
      <c r="R18" s="1034">
        <f t="shared" si="6"/>
        <v>2.2598870056497176</v>
      </c>
      <c r="S18" s="1035">
        <f t="shared" si="7"/>
        <v>177</v>
      </c>
      <c r="T18" s="449">
        <f t="shared" si="8"/>
        <v>54.128440366972477</v>
      </c>
    </row>
    <row r="19" spans="1:20" ht="18" customHeight="1" x14ac:dyDescent="0.2">
      <c r="A19" s="12">
        <f>'9'!A17</f>
        <v>9</v>
      </c>
      <c r="B19" s="12" t="str">
        <f>'9'!B17</f>
        <v>Kemlagi</v>
      </c>
      <c r="C19" s="12" t="str">
        <f>'9'!C17</f>
        <v>Kemlagi</v>
      </c>
      <c r="D19" s="566">
        <v>581</v>
      </c>
      <c r="E19" s="566">
        <v>0</v>
      </c>
      <c r="F19" s="449">
        <f t="shared" si="0"/>
        <v>0</v>
      </c>
      <c r="G19" s="566">
        <v>0</v>
      </c>
      <c r="H19" s="449">
        <f t="shared" si="1"/>
        <v>0</v>
      </c>
      <c r="I19" s="566">
        <v>0</v>
      </c>
      <c r="J19" s="449">
        <f t="shared" si="2"/>
        <v>0</v>
      </c>
      <c r="K19" s="566">
        <v>53</v>
      </c>
      <c r="L19" s="449">
        <f t="shared" si="3"/>
        <v>50.476190476190474</v>
      </c>
      <c r="M19" s="1033">
        <v>0</v>
      </c>
      <c r="N19" s="1034">
        <f t="shared" si="4"/>
        <v>0</v>
      </c>
      <c r="O19" s="1033">
        <v>40</v>
      </c>
      <c r="P19" s="1034">
        <f t="shared" si="5"/>
        <v>38.095238095238095</v>
      </c>
      <c r="Q19" s="1033">
        <v>12</v>
      </c>
      <c r="R19" s="1034">
        <f t="shared" si="6"/>
        <v>11.428571428571429</v>
      </c>
      <c r="S19" s="1035">
        <f t="shared" si="7"/>
        <v>105</v>
      </c>
      <c r="T19" s="449">
        <f t="shared" si="8"/>
        <v>18.072289156626507</v>
      </c>
    </row>
    <row r="20" spans="1:20" ht="18" customHeight="1" x14ac:dyDescent="0.2">
      <c r="A20" s="12">
        <f>'9'!A18</f>
        <v>10</v>
      </c>
      <c r="B20" s="12"/>
      <c r="C20" s="12" t="str">
        <f>'9'!C18</f>
        <v>Kedungsari</v>
      </c>
      <c r="D20" s="566">
        <v>372</v>
      </c>
      <c r="E20" s="566">
        <v>0</v>
      </c>
      <c r="F20" s="449">
        <f t="shared" si="0"/>
        <v>0</v>
      </c>
      <c r="G20" s="566">
        <v>156</v>
      </c>
      <c r="H20" s="449">
        <f t="shared" si="1"/>
        <v>75.728155339805824</v>
      </c>
      <c r="I20" s="566">
        <v>2</v>
      </c>
      <c r="J20" s="449">
        <f t="shared" si="2"/>
        <v>0.97087378640776689</v>
      </c>
      <c r="K20" s="566">
        <v>24</v>
      </c>
      <c r="L20" s="449">
        <f t="shared" si="3"/>
        <v>11.650485436893204</v>
      </c>
      <c r="M20" s="1033">
        <v>0</v>
      </c>
      <c r="N20" s="1034">
        <f t="shared" si="4"/>
        <v>0</v>
      </c>
      <c r="O20" s="1033">
        <v>10</v>
      </c>
      <c r="P20" s="1034">
        <f t="shared" si="5"/>
        <v>4.8543689320388346</v>
      </c>
      <c r="Q20" s="1033">
        <v>14</v>
      </c>
      <c r="R20" s="1034">
        <f t="shared" si="6"/>
        <v>6.7961165048543686</v>
      </c>
      <c r="S20" s="1035">
        <f t="shared" si="7"/>
        <v>206</v>
      </c>
      <c r="T20" s="449">
        <f t="shared" si="8"/>
        <v>55.376344086021504</v>
      </c>
    </row>
    <row r="21" spans="1:20" ht="18" customHeight="1" x14ac:dyDescent="0.2">
      <c r="A21" s="12">
        <f>'9'!A19</f>
        <v>11</v>
      </c>
      <c r="B21" s="12" t="str">
        <f>'9'!B19</f>
        <v>Dawarblandong</v>
      </c>
      <c r="C21" s="12" t="str">
        <f>'9'!C19</f>
        <v>Dawarblandong</v>
      </c>
      <c r="D21" s="566">
        <v>722</v>
      </c>
      <c r="E21" s="566">
        <v>0</v>
      </c>
      <c r="F21" s="449">
        <f t="shared" si="0"/>
        <v>0</v>
      </c>
      <c r="G21" s="566">
        <v>465</v>
      </c>
      <c r="H21" s="449">
        <f t="shared" si="1"/>
        <v>86.270871985157697</v>
      </c>
      <c r="I21" s="566">
        <v>0</v>
      </c>
      <c r="J21" s="449">
        <f t="shared" si="2"/>
        <v>0</v>
      </c>
      <c r="K21" s="566">
        <v>50</v>
      </c>
      <c r="L21" s="449">
        <f t="shared" si="3"/>
        <v>9.2764378478664185</v>
      </c>
      <c r="M21" s="1033">
        <v>0</v>
      </c>
      <c r="N21" s="1034">
        <f t="shared" si="4"/>
        <v>0</v>
      </c>
      <c r="O21" s="1033">
        <v>22</v>
      </c>
      <c r="P21" s="1034">
        <f t="shared" si="5"/>
        <v>4.0816326530612246</v>
      </c>
      <c r="Q21" s="1033">
        <v>2</v>
      </c>
      <c r="R21" s="1034">
        <f t="shared" si="6"/>
        <v>0.3710575139146568</v>
      </c>
      <c r="S21" s="1035">
        <f t="shared" si="7"/>
        <v>539</v>
      </c>
      <c r="T21" s="449">
        <f t="shared" si="8"/>
        <v>74.65373961218836</v>
      </c>
    </row>
    <row r="22" spans="1:20" ht="18" customHeight="1" x14ac:dyDescent="0.2">
      <c r="A22" s="12">
        <f>'9'!A20</f>
        <v>12</v>
      </c>
      <c r="B22" s="12" t="str">
        <f>'9'!B20</f>
        <v>Jetis</v>
      </c>
      <c r="C22" s="12" t="str">
        <f>'9'!C20</f>
        <v>Kupang</v>
      </c>
      <c r="D22" s="566">
        <v>823</v>
      </c>
      <c r="E22" s="566">
        <v>0</v>
      </c>
      <c r="F22" s="449">
        <f t="shared" si="0"/>
        <v>0</v>
      </c>
      <c r="G22" s="566">
        <v>44</v>
      </c>
      <c r="H22" s="449">
        <f t="shared" si="1"/>
        <v>28.571428571428569</v>
      </c>
      <c r="I22" s="566">
        <v>7</v>
      </c>
      <c r="J22" s="449">
        <f t="shared" si="2"/>
        <v>4.5454545454545459</v>
      </c>
      <c r="K22" s="566">
        <v>66</v>
      </c>
      <c r="L22" s="449">
        <f t="shared" si="3"/>
        <v>42.857142857142854</v>
      </c>
      <c r="M22" s="1033">
        <v>0</v>
      </c>
      <c r="N22" s="1034">
        <f t="shared" si="4"/>
        <v>0</v>
      </c>
      <c r="O22" s="1033">
        <v>24</v>
      </c>
      <c r="P22" s="1034">
        <f t="shared" si="5"/>
        <v>15.584415584415584</v>
      </c>
      <c r="Q22" s="1033">
        <v>13</v>
      </c>
      <c r="R22" s="1034">
        <f t="shared" si="6"/>
        <v>8.4415584415584419</v>
      </c>
      <c r="S22" s="1035">
        <f t="shared" si="7"/>
        <v>154</v>
      </c>
      <c r="T22" s="449">
        <f t="shared" si="8"/>
        <v>18.712029161603887</v>
      </c>
    </row>
    <row r="23" spans="1:20" ht="18" customHeight="1" x14ac:dyDescent="0.2">
      <c r="A23" s="12">
        <f>'9'!A21</f>
        <v>13</v>
      </c>
      <c r="B23" s="12"/>
      <c r="C23" s="12" t="str">
        <f>'9'!C21</f>
        <v>Jetis</v>
      </c>
      <c r="D23" s="566">
        <v>470</v>
      </c>
      <c r="E23" s="566">
        <v>0</v>
      </c>
      <c r="F23" s="449">
        <f t="shared" si="0"/>
        <v>0</v>
      </c>
      <c r="G23" s="566">
        <v>388</v>
      </c>
      <c r="H23" s="449">
        <f t="shared" si="1"/>
        <v>87.782805429864254</v>
      </c>
      <c r="I23" s="566">
        <v>4</v>
      </c>
      <c r="J23" s="449">
        <f t="shared" si="2"/>
        <v>0.90497737556561098</v>
      </c>
      <c r="K23" s="566">
        <v>37</v>
      </c>
      <c r="L23" s="449">
        <f t="shared" si="3"/>
        <v>8.3710407239818991</v>
      </c>
      <c r="M23" s="1033">
        <v>0</v>
      </c>
      <c r="N23" s="1034">
        <f t="shared" si="4"/>
        <v>0</v>
      </c>
      <c r="O23" s="1033">
        <v>7</v>
      </c>
      <c r="P23" s="1034">
        <f t="shared" si="5"/>
        <v>1.5837104072398189</v>
      </c>
      <c r="Q23" s="1033">
        <v>6</v>
      </c>
      <c r="R23" s="1034">
        <f t="shared" si="6"/>
        <v>1.3574660633484164</v>
      </c>
      <c r="S23" s="1035">
        <f t="shared" si="7"/>
        <v>442</v>
      </c>
      <c r="T23" s="449">
        <f t="shared" si="8"/>
        <v>94.042553191489361</v>
      </c>
    </row>
    <row r="24" spans="1:20" ht="18" customHeight="1" x14ac:dyDescent="0.2">
      <c r="A24" s="12">
        <f>'9'!A22</f>
        <v>14</v>
      </c>
      <c r="B24" s="12" t="str">
        <f>'9'!B22</f>
        <v>Mojosari</v>
      </c>
      <c r="C24" s="12" t="str">
        <f>'9'!C22</f>
        <v>Mojosari</v>
      </c>
      <c r="D24" s="566">
        <v>672</v>
      </c>
      <c r="E24" s="566">
        <v>1</v>
      </c>
      <c r="F24" s="449">
        <f t="shared" si="0"/>
        <v>0.26246719160104987</v>
      </c>
      <c r="G24" s="566">
        <v>232</v>
      </c>
      <c r="H24" s="449">
        <f t="shared" si="1"/>
        <v>60.892388451443566</v>
      </c>
      <c r="I24" s="566">
        <v>28</v>
      </c>
      <c r="J24" s="449">
        <f t="shared" si="2"/>
        <v>7.349081364829396</v>
      </c>
      <c r="K24" s="566">
        <v>60</v>
      </c>
      <c r="L24" s="449">
        <f t="shared" si="3"/>
        <v>15.748031496062993</v>
      </c>
      <c r="M24" s="1033">
        <v>0</v>
      </c>
      <c r="N24" s="1034">
        <f t="shared" si="4"/>
        <v>0</v>
      </c>
      <c r="O24" s="1033">
        <v>22</v>
      </c>
      <c r="P24" s="1034">
        <f t="shared" si="5"/>
        <v>5.7742782152230969</v>
      </c>
      <c r="Q24" s="1033">
        <v>38</v>
      </c>
      <c r="R24" s="1034">
        <f t="shared" si="6"/>
        <v>9.9737532808398957</v>
      </c>
      <c r="S24" s="1035">
        <f t="shared" si="7"/>
        <v>381</v>
      </c>
      <c r="T24" s="449">
        <f t="shared" si="8"/>
        <v>56.696428571428569</v>
      </c>
    </row>
    <row r="25" spans="1:20" ht="18" customHeight="1" x14ac:dyDescent="0.2">
      <c r="A25" s="12">
        <f>'9'!A23</f>
        <v>15</v>
      </c>
      <c r="B25" s="12"/>
      <c r="C25" s="12" t="str">
        <f>'9'!C23</f>
        <v>Modopuro</v>
      </c>
      <c r="D25" s="566">
        <v>558</v>
      </c>
      <c r="E25" s="566">
        <v>0</v>
      </c>
      <c r="F25" s="449">
        <f t="shared" si="0"/>
        <v>0</v>
      </c>
      <c r="G25" s="566">
        <v>234</v>
      </c>
      <c r="H25" s="449">
        <f t="shared" si="1"/>
        <v>86.34686346863468</v>
      </c>
      <c r="I25" s="566">
        <v>1</v>
      </c>
      <c r="J25" s="449">
        <f t="shared" si="2"/>
        <v>0.36900369003690037</v>
      </c>
      <c r="K25" s="566">
        <v>24</v>
      </c>
      <c r="L25" s="449">
        <f t="shared" si="3"/>
        <v>8.8560885608856079</v>
      </c>
      <c r="M25" s="1033">
        <v>0</v>
      </c>
      <c r="N25" s="1034">
        <f t="shared" si="4"/>
        <v>0</v>
      </c>
      <c r="O25" s="1033">
        <v>10</v>
      </c>
      <c r="P25" s="1034">
        <f t="shared" si="5"/>
        <v>3.6900369003690034</v>
      </c>
      <c r="Q25" s="1033">
        <v>2</v>
      </c>
      <c r="R25" s="1034">
        <f t="shared" si="6"/>
        <v>0.73800738007380073</v>
      </c>
      <c r="S25" s="1035">
        <f t="shared" si="7"/>
        <v>271</v>
      </c>
      <c r="T25" s="449">
        <f t="shared" si="8"/>
        <v>48.566308243727597</v>
      </c>
    </row>
    <row r="26" spans="1:20" ht="18" customHeight="1" x14ac:dyDescent="0.2">
      <c r="A26" s="12">
        <f>'9'!A24</f>
        <v>16</v>
      </c>
      <c r="B26" s="12" t="str">
        <f>'9'!B24</f>
        <v>Pungging</v>
      </c>
      <c r="C26" s="12" t="str">
        <f>'9'!C24</f>
        <v>Pungging</v>
      </c>
      <c r="D26" s="566">
        <v>811</v>
      </c>
      <c r="E26" s="566">
        <v>3</v>
      </c>
      <c r="F26" s="449">
        <f t="shared" si="0"/>
        <v>0.56603773584905659</v>
      </c>
      <c r="G26" s="566">
        <v>380</v>
      </c>
      <c r="H26" s="449">
        <f t="shared" si="1"/>
        <v>71.698113207547166</v>
      </c>
      <c r="I26" s="566">
        <v>18</v>
      </c>
      <c r="J26" s="449">
        <f t="shared" si="2"/>
        <v>3.3962264150943398</v>
      </c>
      <c r="K26" s="566">
        <v>91</v>
      </c>
      <c r="L26" s="449">
        <f t="shared" si="3"/>
        <v>17.169811320754715</v>
      </c>
      <c r="M26" s="1033">
        <v>0</v>
      </c>
      <c r="N26" s="1034">
        <f t="shared" si="4"/>
        <v>0</v>
      </c>
      <c r="O26" s="1033">
        <v>28</v>
      </c>
      <c r="P26" s="1034">
        <f t="shared" si="5"/>
        <v>5.2830188679245289</v>
      </c>
      <c r="Q26" s="1033">
        <v>10</v>
      </c>
      <c r="R26" s="1034">
        <f t="shared" si="6"/>
        <v>1.8867924528301887</v>
      </c>
      <c r="S26" s="1035">
        <f t="shared" si="7"/>
        <v>530</v>
      </c>
      <c r="T26" s="449">
        <f t="shared" si="8"/>
        <v>65.35141800246609</v>
      </c>
    </row>
    <row r="27" spans="1:20" ht="18" customHeight="1" x14ac:dyDescent="0.2">
      <c r="A27" s="12">
        <f>'9'!A25</f>
        <v>17</v>
      </c>
      <c r="B27" s="12"/>
      <c r="C27" s="12" t="str">
        <f>'9'!C25</f>
        <v>Watukenongo</v>
      </c>
      <c r="D27" s="566">
        <v>378</v>
      </c>
      <c r="E27" s="566">
        <v>0</v>
      </c>
      <c r="F27" s="449">
        <f t="shared" si="0"/>
        <v>0</v>
      </c>
      <c r="G27" s="566">
        <v>202</v>
      </c>
      <c r="H27" s="449">
        <f t="shared" si="1"/>
        <v>74.538745387453872</v>
      </c>
      <c r="I27" s="566">
        <v>1</v>
      </c>
      <c r="J27" s="449">
        <f t="shared" si="2"/>
        <v>0.36900369003690037</v>
      </c>
      <c r="K27" s="566">
        <v>54</v>
      </c>
      <c r="L27" s="449">
        <f t="shared" si="3"/>
        <v>19.926199261992618</v>
      </c>
      <c r="M27" s="1033">
        <v>0</v>
      </c>
      <c r="N27" s="1034">
        <f t="shared" si="4"/>
        <v>0</v>
      </c>
      <c r="O27" s="1033">
        <v>8</v>
      </c>
      <c r="P27" s="1034">
        <f t="shared" si="5"/>
        <v>2.9520295202952029</v>
      </c>
      <c r="Q27" s="1033">
        <v>6</v>
      </c>
      <c r="R27" s="1034">
        <f t="shared" si="6"/>
        <v>2.214022140221402</v>
      </c>
      <c r="S27" s="1035">
        <f t="shared" si="7"/>
        <v>271</v>
      </c>
      <c r="T27" s="449">
        <f t="shared" si="8"/>
        <v>71.693121693121697</v>
      </c>
    </row>
    <row r="28" spans="1:20" ht="18" customHeight="1" x14ac:dyDescent="0.2">
      <c r="A28" s="12">
        <f>'9'!A26</f>
        <v>18</v>
      </c>
      <c r="B28" s="12" t="str">
        <f>'9'!B26</f>
        <v>Ngoro</v>
      </c>
      <c r="C28" s="12" t="str">
        <f>'9'!C26</f>
        <v>Ngoro</v>
      </c>
      <c r="D28" s="566">
        <v>762</v>
      </c>
      <c r="E28" s="566">
        <v>0</v>
      </c>
      <c r="F28" s="449">
        <f t="shared" si="0"/>
        <v>0</v>
      </c>
      <c r="G28" s="566">
        <v>434</v>
      </c>
      <c r="H28" s="449">
        <f t="shared" si="1"/>
        <v>81.578947368421055</v>
      </c>
      <c r="I28" s="566">
        <v>6</v>
      </c>
      <c r="J28" s="449">
        <f t="shared" si="2"/>
        <v>1.1278195488721803</v>
      </c>
      <c r="K28" s="566">
        <v>41</v>
      </c>
      <c r="L28" s="449">
        <f t="shared" si="3"/>
        <v>7.7067669172932325</v>
      </c>
      <c r="M28" s="1033">
        <v>0</v>
      </c>
      <c r="N28" s="1034">
        <f t="shared" si="4"/>
        <v>0</v>
      </c>
      <c r="O28" s="1033">
        <v>30</v>
      </c>
      <c r="P28" s="1034">
        <f t="shared" si="5"/>
        <v>5.6390977443609023</v>
      </c>
      <c r="Q28" s="1033">
        <v>21</v>
      </c>
      <c r="R28" s="1034">
        <f t="shared" si="6"/>
        <v>3.9473684210526314</v>
      </c>
      <c r="S28" s="1035">
        <f t="shared" si="7"/>
        <v>532</v>
      </c>
      <c r="T28" s="449">
        <f t="shared" si="8"/>
        <v>69.816272965879264</v>
      </c>
    </row>
    <row r="29" spans="1:20" ht="18" customHeight="1" x14ac:dyDescent="0.2">
      <c r="A29" s="12">
        <f>'9'!A27</f>
        <v>19</v>
      </c>
      <c r="B29" s="12"/>
      <c r="C29" s="12" t="str">
        <f>'9'!C27</f>
        <v>Manduro</v>
      </c>
      <c r="D29" s="566">
        <v>468</v>
      </c>
      <c r="E29" s="566">
        <v>1</v>
      </c>
      <c r="F29" s="449">
        <f t="shared" si="0"/>
        <v>0.2583979328165375</v>
      </c>
      <c r="G29" s="566">
        <v>333</v>
      </c>
      <c r="H29" s="449">
        <f t="shared" si="1"/>
        <v>86.04651162790698</v>
      </c>
      <c r="I29" s="566">
        <v>0</v>
      </c>
      <c r="J29" s="449">
        <f t="shared" si="2"/>
        <v>0</v>
      </c>
      <c r="K29" s="566">
        <v>31</v>
      </c>
      <c r="L29" s="449">
        <f t="shared" si="3"/>
        <v>8.0103359173126609</v>
      </c>
      <c r="M29" s="1033">
        <v>0</v>
      </c>
      <c r="N29" s="1034">
        <f t="shared" si="4"/>
        <v>0</v>
      </c>
      <c r="O29" s="1033">
        <v>13</v>
      </c>
      <c r="P29" s="1034">
        <f t="shared" si="5"/>
        <v>3.3591731266149871</v>
      </c>
      <c r="Q29" s="1033">
        <v>9</v>
      </c>
      <c r="R29" s="1034">
        <f t="shared" si="6"/>
        <v>2.3255813953488373</v>
      </c>
      <c r="S29" s="1035">
        <f t="shared" si="7"/>
        <v>387</v>
      </c>
      <c r="T29" s="449">
        <f t="shared" si="8"/>
        <v>82.692307692307693</v>
      </c>
    </row>
    <row r="30" spans="1:20" ht="18" customHeight="1" x14ac:dyDescent="0.2">
      <c r="A30" s="12">
        <f>'9'!A28</f>
        <v>20</v>
      </c>
      <c r="B30" s="12" t="str">
        <f>'9'!B28</f>
        <v>Dlanggu</v>
      </c>
      <c r="C30" s="12" t="str">
        <f>'9'!C28</f>
        <v>Dlanggu</v>
      </c>
      <c r="D30" s="566">
        <v>874</v>
      </c>
      <c r="E30" s="566">
        <v>0</v>
      </c>
      <c r="F30" s="449">
        <f t="shared" si="0"/>
        <v>0</v>
      </c>
      <c r="G30" s="566">
        <v>317</v>
      </c>
      <c r="H30" s="449">
        <f t="shared" si="1"/>
        <v>59.031657355679698</v>
      </c>
      <c r="I30" s="566">
        <v>7</v>
      </c>
      <c r="J30" s="449">
        <f t="shared" si="2"/>
        <v>1.3035381750465549</v>
      </c>
      <c r="K30" s="566">
        <v>117</v>
      </c>
      <c r="L30" s="449">
        <f t="shared" si="3"/>
        <v>21.787709497206702</v>
      </c>
      <c r="M30" s="1033">
        <v>0</v>
      </c>
      <c r="N30" s="1034">
        <f t="shared" si="4"/>
        <v>0</v>
      </c>
      <c r="O30" s="1033">
        <v>13</v>
      </c>
      <c r="P30" s="1034">
        <f t="shared" si="5"/>
        <v>2.4208566108007448</v>
      </c>
      <c r="Q30" s="1033">
        <v>83</v>
      </c>
      <c r="R30" s="1034">
        <f t="shared" si="6"/>
        <v>15.456238361266294</v>
      </c>
      <c r="S30" s="1035">
        <f t="shared" si="7"/>
        <v>537</v>
      </c>
      <c r="T30" s="449">
        <f t="shared" si="8"/>
        <v>61.441647597254004</v>
      </c>
    </row>
    <row r="31" spans="1:20" ht="18" customHeight="1" x14ac:dyDescent="0.2">
      <c r="A31" s="12">
        <f>'9'!A29</f>
        <v>21</v>
      </c>
      <c r="B31" s="12" t="str">
        <f>'9'!B29</f>
        <v>Kutorejo</v>
      </c>
      <c r="C31" s="12" t="str">
        <f>'9'!C29</f>
        <v>Kutorejo</v>
      </c>
      <c r="D31" s="566">
        <v>459</v>
      </c>
      <c r="E31" s="566">
        <v>0</v>
      </c>
      <c r="F31" s="449">
        <f t="shared" si="0"/>
        <v>0</v>
      </c>
      <c r="G31" s="566">
        <v>303</v>
      </c>
      <c r="H31" s="449">
        <f t="shared" si="1"/>
        <v>88.338192419825063</v>
      </c>
      <c r="I31" s="566">
        <v>0</v>
      </c>
      <c r="J31" s="449">
        <f t="shared" si="2"/>
        <v>0</v>
      </c>
      <c r="K31" s="566">
        <v>9</v>
      </c>
      <c r="L31" s="449">
        <f t="shared" si="3"/>
        <v>2.6239067055393588</v>
      </c>
      <c r="M31" s="1033">
        <v>0</v>
      </c>
      <c r="N31" s="1034">
        <f t="shared" si="4"/>
        <v>0</v>
      </c>
      <c r="O31" s="1033">
        <v>17</v>
      </c>
      <c r="P31" s="1034">
        <f t="shared" si="5"/>
        <v>4.9562682215743443</v>
      </c>
      <c r="Q31" s="1033">
        <v>14</v>
      </c>
      <c r="R31" s="1034">
        <f t="shared" si="6"/>
        <v>4.0816326530612246</v>
      </c>
      <c r="S31" s="1035">
        <f t="shared" si="7"/>
        <v>343</v>
      </c>
      <c r="T31" s="449">
        <f t="shared" si="8"/>
        <v>74.727668845315904</v>
      </c>
    </row>
    <row r="32" spans="1:20" ht="18" customHeight="1" x14ac:dyDescent="0.2">
      <c r="A32" s="12">
        <f>'9'!A30</f>
        <v>22</v>
      </c>
      <c r="B32" s="12"/>
      <c r="C32" s="12" t="str">
        <f>'9'!C30</f>
        <v>Pesanggrahan</v>
      </c>
      <c r="D32" s="566">
        <v>429</v>
      </c>
      <c r="E32" s="566">
        <v>0</v>
      </c>
      <c r="F32" s="449">
        <f t="shared" si="0"/>
        <v>0</v>
      </c>
      <c r="G32" s="566">
        <v>234</v>
      </c>
      <c r="H32" s="449">
        <f t="shared" si="1"/>
        <v>96.296296296296291</v>
      </c>
      <c r="I32" s="566">
        <v>3</v>
      </c>
      <c r="J32" s="449">
        <f t="shared" si="2"/>
        <v>1.2345679012345678</v>
      </c>
      <c r="K32" s="566">
        <v>1</v>
      </c>
      <c r="L32" s="449">
        <f t="shared" si="3"/>
        <v>0.41152263374485598</v>
      </c>
      <c r="M32" s="1033">
        <v>0</v>
      </c>
      <c r="N32" s="1034">
        <f t="shared" si="4"/>
        <v>0</v>
      </c>
      <c r="O32" s="1033">
        <v>0</v>
      </c>
      <c r="P32" s="1034">
        <f t="shared" si="5"/>
        <v>0</v>
      </c>
      <c r="Q32" s="1033">
        <v>5</v>
      </c>
      <c r="R32" s="1034">
        <f t="shared" si="6"/>
        <v>2.0576131687242798</v>
      </c>
      <c r="S32" s="1035">
        <f t="shared" si="7"/>
        <v>243</v>
      </c>
      <c r="T32" s="449">
        <f t="shared" si="8"/>
        <v>56.643356643356647</v>
      </c>
    </row>
    <row r="33" spans="1:29" ht="18" customHeight="1" x14ac:dyDescent="0.2">
      <c r="A33" s="12">
        <f>'9'!A31</f>
        <v>23</v>
      </c>
      <c r="B33" s="12" t="str">
        <f>'9'!B31</f>
        <v>Pacet</v>
      </c>
      <c r="C33" s="12" t="str">
        <f>'9'!C31</f>
        <v>Pacet</v>
      </c>
      <c r="D33" s="566">
        <v>537</v>
      </c>
      <c r="E33" s="566">
        <v>0</v>
      </c>
      <c r="F33" s="449">
        <f t="shared" si="0"/>
        <v>0</v>
      </c>
      <c r="G33" s="566">
        <v>182</v>
      </c>
      <c r="H33" s="449">
        <f t="shared" si="1"/>
        <v>69.201520912547537</v>
      </c>
      <c r="I33" s="566">
        <v>16</v>
      </c>
      <c r="J33" s="449">
        <f t="shared" si="2"/>
        <v>6.083650190114068</v>
      </c>
      <c r="K33" s="566">
        <v>29</v>
      </c>
      <c r="L33" s="449">
        <f t="shared" si="3"/>
        <v>11.02661596958175</v>
      </c>
      <c r="M33" s="1033">
        <v>0</v>
      </c>
      <c r="N33" s="1034">
        <f t="shared" si="4"/>
        <v>0</v>
      </c>
      <c r="O33" s="1033">
        <v>12</v>
      </c>
      <c r="P33" s="1034">
        <f t="shared" si="5"/>
        <v>4.5627376425855513</v>
      </c>
      <c r="Q33" s="1033">
        <v>24</v>
      </c>
      <c r="R33" s="1034">
        <f t="shared" si="6"/>
        <v>9.1254752851711025</v>
      </c>
      <c r="S33" s="1035">
        <f t="shared" si="7"/>
        <v>263</v>
      </c>
      <c r="T33" s="449">
        <f t="shared" si="8"/>
        <v>48.975791433891992</v>
      </c>
    </row>
    <row r="34" spans="1:29" ht="18" customHeight="1" x14ac:dyDescent="0.2">
      <c r="A34" s="12">
        <f>'9'!A32</f>
        <v>24</v>
      </c>
      <c r="B34" s="12"/>
      <c r="C34" s="12" t="str">
        <f>'9'!C32</f>
        <v>Pandan</v>
      </c>
      <c r="D34" s="566">
        <v>350</v>
      </c>
      <c r="E34" s="566">
        <v>0</v>
      </c>
      <c r="F34" s="449">
        <f t="shared" si="0"/>
        <v>0</v>
      </c>
      <c r="G34" s="566">
        <v>46</v>
      </c>
      <c r="H34" s="449">
        <f t="shared" si="1"/>
        <v>58.22784810126582</v>
      </c>
      <c r="I34" s="566">
        <v>9</v>
      </c>
      <c r="J34" s="449">
        <f t="shared" si="2"/>
        <v>11.39240506329114</v>
      </c>
      <c r="K34" s="566">
        <v>15</v>
      </c>
      <c r="L34" s="449">
        <f t="shared" si="3"/>
        <v>18.9873417721519</v>
      </c>
      <c r="M34" s="1033">
        <v>0</v>
      </c>
      <c r="N34" s="1034">
        <f t="shared" si="4"/>
        <v>0</v>
      </c>
      <c r="O34" s="1033">
        <v>6</v>
      </c>
      <c r="P34" s="1034">
        <f t="shared" si="5"/>
        <v>7.59493670886076</v>
      </c>
      <c r="Q34" s="1033">
        <v>3</v>
      </c>
      <c r="R34" s="1034">
        <f t="shared" si="6"/>
        <v>3.79746835443038</v>
      </c>
      <c r="S34" s="1035">
        <f t="shared" si="7"/>
        <v>79</v>
      </c>
      <c r="T34" s="449">
        <f t="shared" si="8"/>
        <v>22.571428571428569</v>
      </c>
    </row>
    <row r="35" spans="1:29" ht="18" customHeight="1" x14ac:dyDescent="0.2">
      <c r="A35" s="12">
        <f>'9'!A33</f>
        <v>25</v>
      </c>
      <c r="B35" s="12" t="str">
        <f>'9'!B33</f>
        <v>Trawas</v>
      </c>
      <c r="C35" s="12" t="str">
        <f>'9'!C33</f>
        <v>Trawas</v>
      </c>
      <c r="D35" s="566">
        <v>450</v>
      </c>
      <c r="E35" s="566">
        <v>0</v>
      </c>
      <c r="F35" s="449">
        <f t="shared" si="0"/>
        <v>0</v>
      </c>
      <c r="G35" s="566">
        <v>109</v>
      </c>
      <c r="H35" s="449">
        <f t="shared" si="1"/>
        <v>68.987341772151893</v>
      </c>
      <c r="I35" s="566">
        <v>5</v>
      </c>
      <c r="J35" s="449">
        <f t="shared" si="2"/>
        <v>3.1645569620253164</v>
      </c>
      <c r="K35" s="566">
        <v>27</v>
      </c>
      <c r="L35" s="449">
        <f t="shared" si="3"/>
        <v>17.088607594936708</v>
      </c>
      <c r="M35" s="1033">
        <v>0</v>
      </c>
      <c r="N35" s="1034">
        <f t="shared" si="4"/>
        <v>0</v>
      </c>
      <c r="O35" s="1033">
        <v>12</v>
      </c>
      <c r="P35" s="1034">
        <f t="shared" si="5"/>
        <v>7.59493670886076</v>
      </c>
      <c r="Q35" s="1033">
        <v>5</v>
      </c>
      <c r="R35" s="1034">
        <f t="shared" si="6"/>
        <v>3.1645569620253164</v>
      </c>
      <c r="S35" s="1035">
        <f t="shared" si="7"/>
        <v>158</v>
      </c>
      <c r="T35" s="449">
        <f t="shared" si="8"/>
        <v>35.111111111111107</v>
      </c>
    </row>
    <row r="36" spans="1:29" ht="18" customHeight="1" x14ac:dyDescent="0.2">
      <c r="A36" s="12">
        <f>'9'!A34</f>
        <v>26</v>
      </c>
      <c r="B36" s="12" t="str">
        <f>'9'!B34</f>
        <v>Gondang</v>
      </c>
      <c r="C36" s="12" t="str">
        <f>'9'!C34</f>
        <v>Gondang</v>
      </c>
      <c r="D36" s="566">
        <v>700</v>
      </c>
      <c r="E36" s="566">
        <v>0</v>
      </c>
      <c r="F36" s="449">
        <f t="shared" si="0"/>
        <v>0</v>
      </c>
      <c r="G36" s="566">
        <v>16</v>
      </c>
      <c r="H36" s="449">
        <f t="shared" si="1"/>
        <v>24.242424242424242</v>
      </c>
      <c r="I36" s="566">
        <v>0</v>
      </c>
      <c r="J36" s="449">
        <f t="shared" si="2"/>
        <v>0</v>
      </c>
      <c r="K36" s="566">
        <v>46</v>
      </c>
      <c r="L36" s="449">
        <f t="shared" si="3"/>
        <v>69.696969696969703</v>
      </c>
      <c r="M36" s="1033">
        <v>0</v>
      </c>
      <c r="N36" s="1034">
        <f t="shared" si="4"/>
        <v>0</v>
      </c>
      <c r="O36" s="1033">
        <v>4</v>
      </c>
      <c r="P36" s="1034">
        <f t="shared" si="5"/>
        <v>6.0606060606060606</v>
      </c>
      <c r="Q36" s="1033">
        <v>0</v>
      </c>
      <c r="R36" s="1034">
        <f t="shared" si="6"/>
        <v>0</v>
      </c>
      <c r="S36" s="1035">
        <f t="shared" si="7"/>
        <v>66</v>
      </c>
      <c r="T36" s="449">
        <f t="shared" si="8"/>
        <v>9.4285714285714288</v>
      </c>
    </row>
    <row r="37" spans="1:29" ht="18" customHeight="1" x14ac:dyDescent="0.2">
      <c r="A37" s="16">
        <f>'9'!A35</f>
        <v>27</v>
      </c>
      <c r="B37" s="16" t="str">
        <f>'9'!B35</f>
        <v>Jatirejo</v>
      </c>
      <c r="C37" s="16" t="str">
        <f>'9'!C35</f>
        <v>Jatirejo</v>
      </c>
      <c r="D37" s="573">
        <v>778</v>
      </c>
      <c r="E37" s="573">
        <v>0</v>
      </c>
      <c r="F37" s="1039">
        <f t="shared" si="0"/>
        <v>0</v>
      </c>
      <c r="G37" s="573">
        <v>419</v>
      </c>
      <c r="H37" s="1039">
        <f t="shared" si="1"/>
        <v>75.631768953068587</v>
      </c>
      <c r="I37" s="573">
        <v>54</v>
      </c>
      <c r="J37" s="1039">
        <f t="shared" si="2"/>
        <v>9.7472924187725631</v>
      </c>
      <c r="K37" s="573">
        <v>47</v>
      </c>
      <c r="L37" s="1039">
        <f t="shared" si="3"/>
        <v>8.4837545126353788</v>
      </c>
      <c r="M37" s="1040">
        <v>0</v>
      </c>
      <c r="N37" s="1041">
        <f t="shared" si="4"/>
        <v>0</v>
      </c>
      <c r="O37" s="1040">
        <v>30</v>
      </c>
      <c r="P37" s="1041">
        <f t="shared" si="5"/>
        <v>5.4151624548736459</v>
      </c>
      <c r="Q37" s="1040">
        <v>4</v>
      </c>
      <c r="R37" s="1041">
        <f t="shared" si="6"/>
        <v>0.72202166064981954</v>
      </c>
      <c r="S37" s="1042">
        <f t="shared" si="7"/>
        <v>554</v>
      </c>
      <c r="T37" s="1039">
        <f t="shared" si="8"/>
        <v>71.208226221079698</v>
      </c>
    </row>
    <row r="38" spans="1:29" ht="18" customHeight="1" x14ac:dyDescent="0.2">
      <c r="A38" s="271" t="s">
        <v>171</v>
      </c>
      <c r="B38" s="272"/>
      <c r="C38" s="272"/>
      <c r="D38" s="1036">
        <f>SUM(D11:D37)</f>
        <v>16832</v>
      </c>
      <c r="E38" s="1036">
        <f>SUM(E11:E37)</f>
        <v>16</v>
      </c>
      <c r="F38" s="1037">
        <f>E38/$S38*100</f>
        <v>0.17389414194109337</v>
      </c>
      <c r="G38" s="1036">
        <f>SUM(G11:G37)</f>
        <v>6559</v>
      </c>
      <c r="H38" s="1037">
        <f>G38/$S38*100</f>
        <v>71.285729811976964</v>
      </c>
      <c r="I38" s="1036">
        <f>SUM(I11:I37)</f>
        <v>496</v>
      </c>
      <c r="J38" s="1037">
        <f>I38/$S38*100</f>
        <v>5.3907184001738937</v>
      </c>
      <c r="K38" s="1036">
        <f>SUM(K11:K37)</f>
        <v>1152</v>
      </c>
      <c r="L38" s="1037">
        <f>K38/$S38*100</f>
        <v>12.520378219758721</v>
      </c>
      <c r="M38" s="1036">
        <f>SUM(M11:M37)</f>
        <v>0</v>
      </c>
      <c r="N38" s="1037">
        <f>M38/$S38*100</f>
        <v>0</v>
      </c>
      <c r="O38" s="1036">
        <f>SUM(O11:O37)</f>
        <v>466</v>
      </c>
      <c r="P38" s="1037">
        <f>O38/$S38*100</f>
        <v>5.0646668840343443</v>
      </c>
      <c r="Q38" s="1036">
        <f>SUM(Q11:Q37)</f>
        <v>512</v>
      </c>
      <c r="R38" s="1037">
        <f>Q38/$S38*100</f>
        <v>5.5646125421149879</v>
      </c>
      <c r="S38" s="1038">
        <f>SUM(E38,G38,I38,K38,M38,O38,Q38)</f>
        <v>9201</v>
      </c>
      <c r="T38" s="1028">
        <f>S38/D38*100</f>
        <v>54.66373574144486</v>
      </c>
    </row>
    <row r="39" spans="1:29" x14ac:dyDescent="0.2">
      <c r="A39" s="378"/>
      <c r="B39" s="378"/>
      <c r="C39" s="378"/>
      <c r="D39" s="831"/>
      <c r="E39" s="831"/>
      <c r="F39" s="831"/>
      <c r="G39" s="831"/>
      <c r="H39" s="831"/>
      <c r="I39" s="831"/>
      <c r="J39" s="831"/>
      <c r="K39" s="831"/>
      <c r="L39" s="831"/>
      <c r="M39" s="831"/>
      <c r="N39" s="832"/>
      <c r="O39" s="831"/>
      <c r="P39" s="831"/>
      <c r="Q39" s="831"/>
      <c r="R39" s="831"/>
      <c r="S39" s="831"/>
      <c r="T39" s="377"/>
      <c r="AC39" s="71"/>
    </row>
    <row r="40" spans="1:29" x14ac:dyDescent="0.2">
      <c r="A40" s="689" t="s">
        <v>1342</v>
      </c>
      <c r="D40" s="377"/>
      <c r="E40" s="377"/>
      <c r="F40" s="377"/>
      <c r="G40" s="377"/>
      <c r="H40" s="377"/>
      <c r="I40" s="377"/>
      <c r="J40" s="377"/>
      <c r="K40" s="377"/>
      <c r="L40" s="377"/>
      <c r="M40" s="377"/>
      <c r="N40" s="377"/>
      <c r="O40" s="377"/>
      <c r="P40" s="377"/>
      <c r="Q40" s="377"/>
      <c r="R40" s="377"/>
      <c r="S40" s="377"/>
      <c r="T40" s="377"/>
    </row>
  </sheetData>
  <mergeCells count="6">
    <mergeCell ref="A3:S3"/>
    <mergeCell ref="A7:A9"/>
    <mergeCell ref="B7:B9"/>
    <mergeCell ref="C7:C9"/>
    <mergeCell ref="D7:D9"/>
    <mergeCell ref="E7:T8"/>
  </mergeCells>
  <pageMargins left="0.76" right="0.75" top="1.08" bottom="0.59" header="0.3" footer="0.3"/>
  <pageSetup paperSize="130" scale="61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theme="0"/>
    <pageSetUpPr fitToPage="1"/>
  </sheetPr>
  <dimension ref="A1:S41"/>
  <sheetViews>
    <sheetView view="pageBreakPreview" zoomScale="60" zoomScaleNormal="71" workbookViewId="0">
      <selection activeCell="W27" sqref="W27"/>
    </sheetView>
  </sheetViews>
  <sheetFormatPr defaultColWidth="11.42578125" defaultRowHeight="15" x14ac:dyDescent="0.2"/>
  <cols>
    <col min="1" max="1" width="5.7109375" style="4" customWidth="1"/>
    <col min="2" max="3" width="19.7109375" style="4" customWidth="1"/>
    <col min="4" max="4" width="12.7109375" style="4" customWidth="1"/>
    <col min="5" max="5" width="14.7109375" style="4" customWidth="1"/>
    <col min="6" max="6" width="9.28515625" style="4" customWidth="1"/>
    <col min="7" max="7" width="9.7109375" style="4" customWidth="1"/>
    <col min="8" max="9" width="10.140625" style="4" customWidth="1"/>
    <col min="10" max="10" width="11.28515625" style="4" customWidth="1"/>
    <col min="11" max="12" width="8.7109375" style="4" customWidth="1"/>
    <col min="13" max="13" width="9.7109375" style="4" customWidth="1"/>
    <col min="14" max="19" width="8.7109375" style="4" customWidth="1"/>
    <col min="20" max="16384" width="11.42578125" style="4"/>
  </cols>
  <sheetData>
    <row r="1" spans="1:19" x14ac:dyDescent="0.2">
      <c r="A1" s="3" t="s">
        <v>2</v>
      </c>
    </row>
    <row r="3" spans="1:19" s="203" customFormat="1" ht="16.5" x14ac:dyDescent="0.2">
      <c r="A3" s="1290" t="s">
        <v>337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5"/>
      <c r="P3" s="1215"/>
      <c r="Q3" s="1215"/>
      <c r="R3" s="1215"/>
      <c r="S3" s="1215"/>
    </row>
    <row r="4" spans="1:19" s="203" customFormat="1" ht="16.5" x14ac:dyDescent="0.2">
      <c r="A4" s="1215" t="s">
        <v>194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1215"/>
      <c r="M4" s="1215"/>
      <c r="N4" s="1215"/>
      <c r="O4" s="1215"/>
      <c r="P4" s="1215"/>
      <c r="Q4" s="1215"/>
      <c r="R4" s="1215"/>
      <c r="S4" s="1215"/>
    </row>
    <row r="5" spans="1:19" s="203" customFormat="1" ht="16.5" x14ac:dyDescent="0.2">
      <c r="H5" s="210" t="str">
        <f>'1'!E5</f>
        <v>KABUPATEN</v>
      </c>
      <c r="I5" s="206" t="str">
        <f>'1'!F5</f>
        <v>MOJOKERTO</v>
      </c>
    </row>
    <row r="6" spans="1:19" s="203" customFormat="1" ht="16.5" x14ac:dyDescent="0.2">
      <c r="H6" s="210" t="str">
        <f>'1'!E6</f>
        <v xml:space="preserve">TAHUN </v>
      </c>
      <c r="I6" s="206">
        <f>'1'!F6</f>
        <v>2021</v>
      </c>
    </row>
    <row r="7" spans="1:19" x14ac:dyDescent="0.2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378"/>
      <c r="S7" s="378"/>
    </row>
    <row r="8" spans="1:19" ht="28.5" customHeight="1" x14ac:dyDescent="0.2">
      <c r="A8" s="1170" t="s">
        <v>153</v>
      </c>
      <c r="B8" s="1246" t="s">
        <v>154</v>
      </c>
      <c r="C8" s="1246" t="s">
        <v>156</v>
      </c>
      <c r="D8" s="1224" t="s">
        <v>135</v>
      </c>
      <c r="E8" s="1293" t="s">
        <v>239</v>
      </c>
      <c r="F8" s="1286" t="s">
        <v>238</v>
      </c>
      <c r="G8" s="1287"/>
      <c r="H8" s="1286" t="s">
        <v>39</v>
      </c>
      <c r="I8" s="1291"/>
      <c r="J8" s="1287"/>
      <c r="K8" s="1296" t="s">
        <v>338</v>
      </c>
      <c r="L8" s="1297"/>
      <c r="M8" s="1298"/>
      <c r="N8" s="1302" t="s">
        <v>339</v>
      </c>
      <c r="O8" s="1303"/>
      <c r="P8" s="1304"/>
      <c r="Q8" s="1304"/>
      <c r="R8" s="1304"/>
      <c r="S8" s="1303"/>
    </row>
    <row r="9" spans="1:19" ht="21" customHeight="1" x14ac:dyDescent="0.2">
      <c r="A9" s="1171"/>
      <c r="B9" s="1172"/>
      <c r="C9" s="1172"/>
      <c r="D9" s="1166"/>
      <c r="E9" s="1294"/>
      <c r="F9" s="1288"/>
      <c r="G9" s="1289"/>
      <c r="H9" s="1288"/>
      <c r="I9" s="1292"/>
      <c r="J9" s="1289"/>
      <c r="K9" s="1299"/>
      <c r="L9" s="1300"/>
      <c r="M9" s="1301"/>
      <c r="N9" s="1178" t="s">
        <v>27</v>
      </c>
      <c r="O9" s="1180"/>
      <c r="P9" s="1179" t="s">
        <v>28</v>
      </c>
      <c r="Q9" s="1180"/>
      <c r="R9" s="1178" t="s">
        <v>14</v>
      </c>
      <c r="S9" s="1180"/>
    </row>
    <row r="10" spans="1:19" ht="44.25" customHeight="1" x14ac:dyDescent="0.2">
      <c r="A10" s="1172"/>
      <c r="B10" s="1246"/>
      <c r="C10" s="1246"/>
      <c r="D10" s="1224"/>
      <c r="E10" s="1295"/>
      <c r="F10" s="65" t="s">
        <v>10</v>
      </c>
      <c r="G10" s="2" t="s">
        <v>164</v>
      </c>
      <c r="H10" s="37" t="s">
        <v>27</v>
      </c>
      <c r="I10" s="37" t="s">
        <v>28</v>
      </c>
      <c r="J10" s="37" t="s">
        <v>14</v>
      </c>
      <c r="K10" s="37" t="s">
        <v>27</v>
      </c>
      <c r="L10" s="37" t="s">
        <v>28</v>
      </c>
      <c r="M10" s="37" t="s">
        <v>14</v>
      </c>
      <c r="N10" s="65" t="s">
        <v>10</v>
      </c>
      <c r="O10" s="34" t="s">
        <v>164</v>
      </c>
      <c r="P10" s="82" t="s">
        <v>10</v>
      </c>
      <c r="Q10" s="34" t="s">
        <v>164</v>
      </c>
      <c r="R10" s="65" t="s">
        <v>10</v>
      </c>
      <c r="S10" s="34" t="s">
        <v>164</v>
      </c>
    </row>
    <row r="11" spans="1:19" x14ac:dyDescent="0.2">
      <c r="A11" s="129">
        <v>1</v>
      </c>
      <c r="B11" s="132">
        <v>2</v>
      </c>
      <c r="C11" s="129">
        <v>3</v>
      </c>
      <c r="D11" s="132">
        <v>4</v>
      </c>
      <c r="E11" s="129">
        <v>5</v>
      </c>
      <c r="F11" s="132">
        <v>6</v>
      </c>
      <c r="G11" s="129">
        <v>7</v>
      </c>
      <c r="H11" s="132">
        <v>8</v>
      </c>
      <c r="I11" s="129">
        <v>9</v>
      </c>
      <c r="J11" s="132">
        <v>10</v>
      </c>
      <c r="K11" s="129">
        <v>11</v>
      </c>
      <c r="L11" s="132">
        <v>12</v>
      </c>
      <c r="M11" s="129">
        <v>13</v>
      </c>
      <c r="N11" s="132">
        <v>14</v>
      </c>
      <c r="O11" s="129">
        <v>15</v>
      </c>
      <c r="P11" s="133">
        <v>16</v>
      </c>
      <c r="Q11" s="129">
        <v>17</v>
      </c>
      <c r="R11" s="132">
        <v>18</v>
      </c>
      <c r="S11" s="129">
        <v>19</v>
      </c>
    </row>
    <row r="12" spans="1:19" ht="17.25" customHeight="1" x14ac:dyDescent="0.2">
      <c r="A12" s="14">
        <f>'9'!A9</f>
        <v>1</v>
      </c>
      <c r="B12" s="14" t="str">
        <f>'9'!B9</f>
        <v>Sooko</v>
      </c>
      <c r="C12" s="14" t="str">
        <f>'9'!C9</f>
        <v>Sooko</v>
      </c>
      <c r="D12" s="637">
        <f>'23'!D11</f>
        <v>1064</v>
      </c>
      <c r="E12" s="637">
        <f>20%*D12</f>
        <v>212.8</v>
      </c>
      <c r="F12" s="637">
        <v>233</v>
      </c>
      <c r="G12" s="507">
        <f>F12/E12*100</f>
        <v>109.49248120300751</v>
      </c>
      <c r="H12" s="637">
        <v>515</v>
      </c>
      <c r="I12" s="637">
        <v>522.43491834774261</v>
      </c>
      <c r="J12" s="637">
        <f t="shared" ref="J12:J20" si="0">SUM(H12:I12)</f>
        <v>1037.4349183477425</v>
      </c>
      <c r="K12" s="637">
        <f t="shared" ref="K12:K20" si="1">15%*H12</f>
        <v>77.25</v>
      </c>
      <c r="L12" s="637">
        <f t="shared" ref="L12:L20" si="2">15%*I12</f>
        <v>78.365237752161391</v>
      </c>
      <c r="M12" s="637">
        <f t="shared" ref="M12:M20" si="3">SUM(K12:L12)</f>
        <v>155.61523775216139</v>
      </c>
      <c r="N12" s="637">
        <v>66</v>
      </c>
      <c r="O12" s="507">
        <f>N12/K12*100</f>
        <v>85.436893203883486</v>
      </c>
      <c r="P12" s="638">
        <v>56</v>
      </c>
      <c r="Q12" s="507">
        <f>P12/L12*100</f>
        <v>71.460256621827796</v>
      </c>
      <c r="R12" s="637">
        <f t="shared" ref="R12:R20" si="4">N12+P12</f>
        <v>122</v>
      </c>
      <c r="S12" s="507">
        <f t="shared" ref="S12:S20" si="5">R12/M12*100</f>
        <v>78.398492179989304</v>
      </c>
    </row>
    <row r="13" spans="1:19" ht="17.25" customHeight="1" x14ac:dyDescent="0.2">
      <c r="A13" s="14">
        <f>'9'!A10</f>
        <v>2</v>
      </c>
      <c r="B13" s="14" t="str">
        <f>'9'!B10</f>
        <v>Trowulan</v>
      </c>
      <c r="C13" s="14" t="str">
        <f>'9'!C10</f>
        <v>Trowulan</v>
      </c>
      <c r="D13" s="637">
        <f>'23'!D12</f>
        <v>655</v>
      </c>
      <c r="E13" s="637">
        <f t="shared" ref="E13:E38" si="6">20%*D13</f>
        <v>131</v>
      </c>
      <c r="F13" s="637">
        <v>87</v>
      </c>
      <c r="G13" s="507">
        <f t="shared" ref="G13:G18" si="7">F13/E13*100</f>
        <v>66.412213740458014</v>
      </c>
      <c r="H13" s="637">
        <v>289</v>
      </c>
      <c r="I13" s="637">
        <v>291.30283381364075</v>
      </c>
      <c r="J13" s="637">
        <f>SUM(H13:I13)</f>
        <v>580.30283381364075</v>
      </c>
      <c r="K13" s="637">
        <f t="shared" si="1"/>
        <v>43.35</v>
      </c>
      <c r="L13" s="637">
        <f t="shared" si="2"/>
        <v>43.695425072046113</v>
      </c>
      <c r="M13" s="637">
        <f t="shared" si="3"/>
        <v>87.045425072046115</v>
      </c>
      <c r="N13" s="637">
        <v>14</v>
      </c>
      <c r="O13" s="507">
        <f>N13/K13*100</f>
        <v>32.295271049596309</v>
      </c>
      <c r="P13" s="638">
        <v>6</v>
      </c>
      <c r="Q13" s="507">
        <f>P13/L13*100</f>
        <v>13.731414650634591</v>
      </c>
      <c r="R13" s="637">
        <f t="shared" si="4"/>
        <v>20</v>
      </c>
      <c r="S13" s="507">
        <f t="shared" si="5"/>
        <v>22.976509085280838</v>
      </c>
    </row>
    <row r="14" spans="1:19" ht="17.25" customHeight="1" x14ac:dyDescent="0.2">
      <c r="A14" s="14">
        <f>'9'!A11</f>
        <v>3</v>
      </c>
      <c r="B14" s="14"/>
      <c r="C14" s="14" t="str">
        <f>'9'!C11</f>
        <v>Tawangsari</v>
      </c>
      <c r="D14" s="637">
        <f>'23'!D13</f>
        <v>511</v>
      </c>
      <c r="E14" s="637">
        <f>20%*D14</f>
        <v>102.2</v>
      </c>
      <c r="F14" s="637">
        <v>109</v>
      </c>
      <c r="G14" s="507">
        <f t="shared" si="7"/>
        <v>106.65362035225047</v>
      </c>
      <c r="H14" s="637">
        <v>250</v>
      </c>
      <c r="I14" s="637">
        <v>245.4584534101825</v>
      </c>
      <c r="J14" s="637">
        <f t="shared" si="0"/>
        <v>495.45845341018253</v>
      </c>
      <c r="K14" s="637">
        <f>15%*H14</f>
        <v>37.5</v>
      </c>
      <c r="L14" s="637">
        <f t="shared" si="2"/>
        <v>36.818768011527375</v>
      </c>
      <c r="M14" s="637">
        <f t="shared" si="3"/>
        <v>74.318768011527368</v>
      </c>
      <c r="N14" s="637">
        <v>28</v>
      </c>
      <c r="O14" s="507">
        <f t="shared" ref="O14:O20" si="8">N14/K14*100</f>
        <v>74.666666666666671</v>
      </c>
      <c r="P14" s="638">
        <v>26</v>
      </c>
      <c r="Q14" s="507">
        <f t="shared" ref="Q14:Q19" si="9">P14/L14*100</f>
        <v>70.616159649502151</v>
      </c>
      <c r="R14" s="637">
        <f t="shared" si="4"/>
        <v>54</v>
      </c>
      <c r="S14" s="507">
        <f t="shared" si="5"/>
        <v>72.659977344651651</v>
      </c>
    </row>
    <row r="15" spans="1:19" ht="17.25" customHeight="1" x14ac:dyDescent="0.2">
      <c r="A15" s="14">
        <f>'9'!A12</f>
        <v>4</v>
      </c>
      <c r="B15" s="14" t="str">
        <f>'9'!B12</f>
        <v>Puri</v>
      </c>
      <c r="C15" s="14" t="str">
        <f>'9'!C12</f>
        <v>Puri</v>
      </c>
      <c r="D15" s="637">
        <f>'23'!D14</f>
        <v>1145</v>
      </c>
      <c r="E15" s="637">
        <f t="shared" si="6"/>
        <v>229</v>
      </c>
      <c r="F15" s="637">
        <v>260</v>
      </c>
      <c r="G15" s="507">
        <f>F15/E15*100</f>
        <v>113.53711790393012</v>
      </c>
      <c r="H15" s="637">
        <v>563</v>
      </c>
      <c r="I15" s="637">
        <v>482.32108549471661</v>
      </c>
      <c r="J15" s="637">
        <f t="shared" si="0"/>
        <v>1045.3210854947165</v>
      </c>
      <c r="K15" s="637">
        <f>15%*H15</f>
        <v>84.45</v>
      </c>
      <c r="L15" s="637">
        <f t="shared" si="2"/>
        <v>72.348162824207492</v>
      </c>
      <c r="M15" s="637">
        <f t="shared" si="3"/>
        <v>156.79816282420751</v>
      </c>
      <c r="N15" s="637">
        <v>39</v>
      </c>
      <c r="O15" s="507">
        <f t="shared" si="8"/>
        <v>46.181172291296626</v>
      </c>
      <c r="P15" s="638">
        <v>48</v>
      </c>
      <c r="Q15" s="507">
        <f t="shared" si="9"/>
        <v>66.345845044650304</v>
      </c>
      <c r="R15" s="637">
        <f t="shared" si="4"/>
        <v>87</v>
      </c>
      <c r="S15" s="507">
        <f>R15/M15*100</f>
        <v>55.48534398170154</v>
      </c>
    </row>
    <row r="16" spans="1:19" ht="17.25" customHeight="1" x14ac:dyDescent="0.2">
      <c r="A16" s="14">
        <f>'9'!A13</f>
        <v>5</v>
      </c>
      <c r="B16" s="14" t="str">
        <f>'9'!B13</f>
        <v>Mojoanyar</v>
      </c>
      <c r="C16" s="14" t="str">
        <f>'9'!C13</f>
        <v>Gayaman</v>
      </c>
      <c r="D16" s="637">
        <f>'23'!D15</f>
        <v>742</v>
      </c>
      <c r="E16" s="637">
        <f t="shared" si="6"/>
        <v>148.4</v>
      </c>
      <c r="F16" s="637">
        <v>110</v>
      </c>
      <c r="G16" s="507">
        <f t="shared" si="7"/>
        <v>74.12398921832883</v>
      </c>
      <c r="H16" s="637">
        <v>289</v>
      </c>
      <c r="I16" s="637">
        <v>297.98847262247835</v>
      </c>
      <c r="J16" s="637">
        <f>SUM(H16:I16)</f>
        <v>586.98847262247841</v>
      </c>
      <c r="K16" s="637">
        <f t="shared" si="1"/>
        <v>43.35</v>
      </c>
      <c r="L16" s="637">
        <f>15%*I16</f>
        <v>44.698270893371749</v>
      </c>
      <c r="M16" s="637">
        <f t="shared" si="3"/>
        <v>88.04827089337175</v>
      </c>
      <c r="N16" s="637">
        <v>28</v>
      </c>
      <c r="O16" s="507">
        <f t="shared" si="8"/>
        <v>64.590542099192618</v>
      </c>
      <c r="P16" s="638">
        <v>33</v>
      </c>
      <c r="Q16" s="507">
        <f t="shared" si="9"/>
        <v>73.82835921935748</v>
      </c>
      <c r="R16" s="637">
        <f t="shared" si="4"/>
        <v>61</v>
      </c>
      <c r="S16" s="507">
        <f t="shared" si="5"/>
        <v>69.280179361923231</v>
      </c>
    </row>
    <row r="17" spans="1:19" ht="17.25" customHeight="1" x14ac:dyDescent="0.2">
      <c r="A17" s="14">
        <f>'9'!A14</f>
        <v>6</v>
      </c>
      <c r="B17" s="14" t="str">
        <f>'9'!B14</f>
        <v>Bangsal</v>
      </c>
      <c r="C17" s="14" t="str">
        <f>'9'!C14</f>
        <v>Bangsal</v>
      </c>
      <c r="D17" s="637">
        <f>'23'!D16</f>
        <v>916</v>
      </c>
      <c r="E17" s="637">
        <f t="shared" si="6"/>
        <v>183.20000000000002</v>
      </c>
      <c r="F17" s="637">
        <v>178</v>
      </c>
      <c r="G17" s="507">
        <f t="shared" si="7"/>
        <v>97.161572052401738</v>
      </c>
      <c r="H17" s="637">
        <v>442</v>
      </c>
      <c r="I17" s="637">
        <v>460.35398655139289</v>
      </c>
      <c r="J17" s="637">
        <f t="shared" si="0"/>
        <v>902.35398655139284</v>
      </c>
      <c r="K17" s="637">
        <f t="shared" si="1"/>
        <v>66.3</v>
      </c>
      <c r="L17" s="637">
        <f t="shared" si="2"/>
        <v>69.053097982708934</v>
      </c>
      <c r="M17" s="637">
        <f t="shared" si="3"/>
        <v>135.35309798270893</v>
      </c>
      <c r="N17" s="637">
        <v>62</v>
      </c>
      <c r="O17" s="507">
        <f t="shared" si="8"/>
        <v>93.51432880844645</v>
      </c>
      <c r="P17" s="638">
        <v>67</v>
      </c>
      <c r="Q17" s="507">
        <f t="shared" si="9"/>
        <v>97.026783674176315</v>
      </c>
      <c r="R17" s="637">
        <f t="shared" si="4"/>
        <v>129</v>
      </c>
      <c r="S17" s="507">
        <f t="shared" si="5"/>
        <v>95.306278114505716</v>
      </c>
    </row>
    <row r="18" spans="1:19" ht="17.25" customHeight="1" x14ac:dyDescent="0.2">
      <c r="A18" s="14">
        <f>'9'!A15</f>
        <v>7</v>
      </c>
      <c r="B18" s="14" t="str">
        <f>'9'!B15</f>
        <v>Gedeg</v>
      </c>
      <c r="C18" s="14" t="str">
        <f>'9'!C15</f>
        <v>Gedeg</v>
      </c>
      <c r="D18" s="637">
        <f>'23'!D17</f>
        <v>570</v>
      </c>
      <c r="E18" s="637">
        <f t="shared" si="6"/>
        <v>114</v>
      </c>
      <c r="F18" s="637">
        <v>88</v>
      </c>
      <c r="G18" s="507">
        <f t="shared" si="7"/>
        <v>77.192982456140342</v>
      </c>
      <c r="H18" s="637">
        <v>302</v>
      </c>
      <c r="I18" s="637">
        <v>249.27881844380406</v>
      </c>
      <c r="J18" s="637">
        <f t="shared" si="0"/>
        <v>551.27881844380408</v>
      </c>
      <c r="K18" s="637">
        <f t="shared" si="1"/>
        <v>45.3</v>
      </c>
      <c r="L18" s="637">
        <f t="shared" si="2"/>
        <v>37.391822766570606</v>
      </c>
      <c r="M18" s="637">
        <f t="shared" si="3"/>
        <v>82.691822766570596</v>
      </c>
      <c r="N18" s="637">
        <v>5</v>
      </c>
      <c r="O18" s="507">
        <f t="shared" si="8"/>
        <v>11.037527593818986</v>
      </c>
      <c r="P18" s="638">
        <v>7</v>
      </c>
      <c r="Q18" s="507">
        <f t="shared" si="9"/>
        <v>18.720670676312167</v>
      </c>
      <c r="R18" s="637">
        <f t="shared" si="4"/>
        <v>12</v>
      </c>
      <c r="S18" s="507">
        <f t="shared" si="5"/>
        <v>14.511713006828506</v>
      </c>
    </row>
    <row r="19" spans="1:19" ht="17.25" customHeight="1" x14ac:dyDescent="0.2">
      <c r="A19" s="14">
        <f>'9'!A16</f>
        <v>8</v>
      </c>
      <c r="B19" s="14"/>
      <c r="C19" s="14" t="str">
        <f>'9'!C16</f>
        <v>Lespadangan</v>
      </c>
      <c r="D19" s="637">
        <f>'23'!D18</f>
        <v>354</v>
      </c>
      <c r="E19" s="637">
        <f t="shared" si="6"/>
        <v>70.8</v>
      </c>
      <c r="F19" s="637">
        <v>50</v>
      </c>
      <c r="G19" s="507">
        <f>F19/E19*100</f>
        <v>70.621468926553675</v>
      </c>
      <c r="H19" s="637">
        <v>180</v>
      </c>
      <c r="I19" s="637">
        <v>141.35350624399615</v>
      </c>
      <c r="J19" s="637">
        <f t="shared" si="0"/>
        <v>321.35350624399615</v>
      </c>
      <c r="K19" s="637">
        <f t="shared" si="1"/>
        <v>27</v>
      </c>
      <c r="L19" s="637">
        <f t="shared" si="2"/>
        <v>21.20302593659942</v>
      </c>
      <c r="M19" s="637">
        <f>SUM(K19:L19)</f>
        <v>48.203025936599417</v>
      </c>
      <c r="N19" s="637">
        <v>7</v>
      </c>
      <c r="O19" s="507">
        <f t="shared" si="8"/>
        <v>25.925925925925924</v>
      </c>
      <c r="P19" s="638">
        <v>11</v>
      </c>
      <c r="Q19" s="507">
        <f t="shared" si="9"/>
        <v>51.879387559548498</v>
      </c>
      <c r="R19" s="637">
        <f t="shared" si="4"/>
        <v>18</v>
      </c>
      <c r="S19" s="507">
        <f t="shared" si="5"/>
        <v>37.342054052115067</v>
      </c>
    </row>
    <row r="20" spans="1:19" ht="17.25" customHeight="1" x14ac:dyDescent="0.2">
      <c r="A20" s="14">
        <f>'9'!A17</f>
        <v>9</v>
      </c>
      <c r="B20" s="14" t="str">
        <f>'9'!B17</f>
        <v>Kemlagi</v>
      </c>
      <c r="C20" s="14" t="str">
        <f>'9'!C17</f>
        <v>Kemlagi</v>
      </c>
      <c r="D20" s="637">
        <f>'23'!D19</f>
        <v>588</v>
      </c>
      <c r="E20" s="637">
        <f t="shared" si="6"/>
        <v>117.60000000000001</v>
      </c>
      <c r="F20" s="637">
        <v>130</v>
      </c>
      <c r="G20" s="507">
        <f>F20/E20*100</f>
        <v>110.54421768707483</v>
      </c>
      <c r="H20" s="637">
        <v>278</v>
      </c>
      <c r="I20" s="637">
        <v>281.75192122958697</v>
      </c>
      <c r="J20" s="637">
        <f t="shared" si="0"/>
        <v>559.75192122958697</v>
      </c>
      <c r="K20" s="637">
        <f t="shared" si="1"/>
        <v>41.699999999999996</v>
      </c>
      <c r="L20" s="637">
        <f t="shared" si="2"/>
        <v>42.262788184438044</v>
      </c>
      <c r="M20" s="637">
        <f t="shared" si="3"/>
        <v>83.96278818443804</v>
      </c>
      <c r="N20" s="637">
        <v>39</v>
      </c>
      <c r="O20" s="507">
        <f t="shared" si="8"/>
        <v>93.525179856115116</v>
      </c>
      <c r="P20" s="638">
        <v>32</v>
      </c>
      <c r="Q20" s="507">
        <f>P20/L20*100</f>
        <v>75.71672711310373</v>
      </c>
      <c r="R20" s="637">
        <f t="shared" si="4"/>
        <v>71</v>
      </c>
      <c r="S20" s="507">
        <f t="shared" si="5"/>
        <v>84.561269980740576</v>
      </c>
    </row>
    <row r="21" spans="1:19" ht="17.25" customHeight="1" x14ac:dyDescent="0.2">
      <c r="A21" s="14">
        <f>'9'!A18</f>
        <v>10</v>
      </c>
      <c r="B21" s="14"/>
      <c r="C21" s="14" t="str">
        <f>'9'!C18</f>
        <v>Kedungsari</v>
      </c>
      <c r="D21" s="637">
        <f>'23'!D20</f>
        <v>393</v>
      </c>
      <c r="E21" s="637">
        <f t="shared" si="6"/>
        <v>78.600000000000009</v>
      </c>
      <c r="F21" s="637">
        <v>46</v>
      </c>
      <c r="G21" s="507">
        <f t="shared" ref="G21:G38" si="10">F21/E21*100</f>
        <v>58.524173027989811</v>
      </c>
      <c r="H21" s="637">
        <v>165</v>
      </c>
      <c r="I21" s="637">
        <v>171.91642651296831</v>
      </c>
      <c r="J21" s="637">
        <f t="shared" ref="J21:J38" si="11">SUM(H21:I21)</f>
        <v>336.91642651296831</v>
      </c>
      <c r="K21" s="637">
        <f t="shared" ref="K21:K38" si="12">15%*H21</f>
        <v>24.75</v>
      </c>
      <c r="L21" s="637">
        <f t="shared" ref="L21:L30" si="13">15%*I21</f>
        <v>25.787463976945247</v>
      </c>
      <c r="M21" s="637">
        <f>SUM(K21:L21)</f>
        <v>50.537463976945247</v>
      </c>
      <c r="N21" s="637">
        <v>6</v>
      </c>
      <c r="O21" s="507">
        <f t="shared" ref="O21:O38" si="14">N21/K21*100</f>
        <v>24.242424242424242</v>
      </c>
      <c r="P21" s="638">
        <v>5</v>
      </c>
      <c r="Q21" s="507">
        <f t="shared" ref="Q21:Q38" si="15">P21/L21*100</f>
        <v>19.389266057609028</v>
      </c>
      <c r="R21" s="637">
        <f t="shared" ref="R21:R38" si="16">N21+P21</f>
        <v>11</v>
      </c>
      <c r="S21" s="507">
        <f t="shared" ref="S21:S38" si="17">R21/M21*100</f>
        <v>21.766030849941551</v>
      </c>
    </row>
    <row r="22" spans="1:19" ht="17.25" customHeight="1" x14ac:dyDescent="0.2">
      <c r="A22" s="14">
        <f>'9'!A19</f>
        <v>11</v>
      </c>
      <c r="B22" s="14" t="str">
        <f>'9'!B19</f>
        <v>Dawarblandong</v>
      </c>
      <c r="C22" s="14" t="str">
        <f>'9'!C19</f>
        <v>Dawarblandong</v>
      </c>
      <c r="D22" s="637">
        <f>'23'!D21</f>
        <v>814</v>
      </c>
      <c r="E22" s="637">
        <f t="shared" si="6"/>
        <v>162.80000000000001</v>
      </c>
      <c r="F22" s="637">
        <v>322</v>
      </c>
      <c r="G22" s="507">
        <f t="shared" si="10"/>
        <v>197.78869778869776</v>
      </c>
      <c r="H22" s="637">
        <v>375</v>
      </c>
      <c r="I22" s="637">
        <v>391.58741594620557</v>
      </c>
      <c r="J22" s="637">
        <f t="shared" si="11"/>
        <v>766.58741594620551</v>
      </c>
      <c r="K22" s="637">
        <f t="shared" si="12"/>
        <v>56.25</v>
      </c>
      <c r="L22" s="637">
        <f t="shared" si="13"/>
        <v>58.738112391930834</v>
      </c>
      <c r="M22" s="637">
        <f>SUM(K22:L22)</f>
        <v>114.98811239193083</v>
      </c>
      <c r="N22" s="637">
        <v>19</v>
      </c>
      <c r="O22" s="507">
        <f t="shared" si="14"/>
        <v>33.777777777777779</v>
      </c>
      <c r="P22" s="638">
        <v>24</v>
      </c>
      <c r="Q22" s="507">
        <f t="shared" si="15"/>
        <v>40.859331399449275</v>
      </c>
      <c r="R22" s="637">
        <f t="shared" si="16"/>
        <v>43</v>
      </c>
      <c r="S22" s="507">
        <f t="shared" si="17"/>
        <v>37.395169905421874</v>
      </c>
    </row>
    <row r="23" spans="1:19" ht="17.25" customHeight="1" x14ac:dyDescent="0.2">
      <c r="A23" s="14">
        <f>'9'!A20</f>
        <v>12</v>
      </c>
      <c r="B23" s="14" t="str">
        <f>'9'!B20</f>
        <v>Jetis</v>
      </c>
      <c r="C23" s="14" t="str">
        <f>'9'!C20</f>
        <v>Kupang</v>
      </c>
      <c r="D23" s="637">
        <f>'23'!D22</f>
        <v>835</v>
      </c>
      <c r="E23" s="637">
        <f t="shared" si="6"/>
        <v>167</v>
      </c>
      <c r="F23" s="637">
        <v>266</v>
      </c>
      <c r="G23" s="507">
        <f t="shared" si="10"/>
        <v>159.28143712574848</v>
      </c>
      <c r="H23" s="637">
        <v>365</v>
      </c>
      <c r="I23" s="637">
        <v>347.65321805955813</v>
      </c>
      <c r="J23" s="637">
        <f t="shared" si="11"/>
        <v>712.65321805955818</v>
      </c>
      <c r="K23" s="637">
        <f t="shared" si="12"/>
        <v>54.75</v>
      </c>
      <c r="L23" s="637">
        <f t="shared" si="13"/>
        <v>52.147982708933718</v>
      </c>
      <c r="M23" s="637">
        <f t="shared" ref="M23:M38" si="18">SUM(K23:L23)</f>
        <v>106.89798270893371</v>
      </c>
      <c r="N23" s="637">
        <v>25</v>
      </c>
      <c r="O23" s="507">
        <f t="shared" si="14"/>
        <v>45.662100456621005</v>
      </c>
      <c r="P23" s="638">
        <v>22</v>
      </c>
      <c r="Q23" s="507">
        <f t="shared" si="15"/>
        <v>42.187633839632831</v>
      </c>
      <c r="R23" s="637">
        <f t="shared" si="16"/>
        <v>47</v>
      </c>
      <c r="S23" s="507">
        <f t="shared" si="17"/>
        <v>43.967153363383446</v>
      </c>
    </row>
    <row r="24" spans="1:19" ht="17.25" customHeight="1" x14ac:dyDescent="0.2">
      <c r="A24" s="14">
        <f>'9'!A21</f>
        <v>13</v>
      </c>
      <c r="B24" s="14"/>
      <c r="C24" s="14" t="str">
        <f>'9'!C21</f>
        <v>Jetis</v>
      </c>
      <c r="D24" s="637">
        <f>'23'!D23</f>
        <v>481</v>
      </c>
      <c r="E24" s="637">
        <f t="shared" si="6"/>
        <v>96.2</v>
      </c>
      <c r="F24" s="637">
        <v>128</v>
      </c>
      <c r="G24" s="507">
        <f t="shared" si="10"/>
        <v>133.05613305613304</v>
      </c>
      <c r="H24" s="637">
        <v>235</v>
      </c>
      <c r="I24" s="637">
        <v>194.83861671469739</v>
      </c>
      <c r="J24" s="637">
        <f t="shared" si="11"/>
        <v>429.83861671469742</v>
      </c>
      <c r="K24" s="637">
        <f t="shared" si="12"/>
        <v>35.25</v>
      </c>
      <c r="L24" s="637">
        <f t="shared" si="13"/>
        <v>29.225792507204609</v>
      </c>
      <c r="M24" s="637">
        <f t="shared" si="18"/>
        <v>64.475792507204602</v>
      </c>
      <c r="N24" s="637">
        <v>21</v>
      </c>
      <c r="O24" s="507">
        <f t="shared" si="14"/>
        <v>59.574468085106382</v>
      </c>
      <c r="P24" s="638">
        <v>9</v>
      </c>
      <c r="Q24" s="507">
        <f t="shared" si="15"/>
        <v>30.794716679731991</v>
      </c>
      <c r="R24" s="637">
        <f t="shared" si="16"/>
        <v>30</v>
      </c>
      <c r="S24" s="507">
        <f t="shared" si="17"/>
        <v>46.529090738431428</v>
      </c>
    </row>
    <row r="25" spans="1:19" ht="17.25" customHeight="1" x14ac:dyDescent="0.2">
      <c r="A25" s="14">
        <f>'9'!A22</f>
        <v>14</v>
      </c>
      <c r="B25" s="14" t="str">
        <f>'9'!B22</f>
        <v>Mojosari</v>
      </c>
      <c r="C25" s="14" t="str">
        <f>'9'!C22</f>
        <v>Mojosari</v>
      </c>
      <c r="D25" s="637">
        <f>'23'!D24</f>
        <v>706</v>
      </c>
      <c r="E25" s="637">
        <f t="shared" si="6"/>
        <v>141.20000000000002</v>
      </c>
      <c r="F25" s="637">
        <v>100</v>
      </c>
      <c r="G25" s="507">
        <f t="shared" si="10"/>
        <v>70.821529745042483</v>
      </c>
      <c r="H25" s="637">
        <v>305</v>
      </c>
      <c r="I25" s="637">
        <v>319.95557156580213</v>
      </c>
      <c r="J25" s="637">
        <f t="shared" si="11"/>
        <v>624.95557156580207</v>
      </c>
      <c r="K25" s="637">
        <f t="shared" si="12"/>
        <v>45.75</v>
      </c>
      <c r="L25" s="637">
        <f t="shared" si="13"/>
        <v>47.993335734870321</v>
      </c>
      <c r="M25" s="637">
        <f t="shared" si="18"/>
        <v>93.743335734870328</v>
      </c>
      <c r="N25" s="637">
        <v>35</v>
      </c>
      <c r="O25" s="507">
        <f t="shared" si="14"/>
        <v>76.502732240437155</v>
      </c>
      <c r="P25" s="638">
        <v>14</v>
      </c>
      <c r="Q25" s="507">
        <f t="shared" si="15"/>
        <v>29.170716695626719</v>
      </c>
      <c r="R25" s="637">
        <f t="shared" si="16"/>
        <v>49</v>
      </c>
      <c r="S25" s="507">
        <f t="shared" si="17"/>
        <v>52.27038233265381</v>
      </c>
    </row>
    <row r="26" spans="1:19" ht="17.25" customHeight="1" x14ac:dyDescent="0.2">
      <c r="A26" s="14">
        <f>'9'!A23</f>
        <v>15</v>
      </c>
      <c r="B26" s="14"/>
      <c r="C26" s="14" t="str">
        <f>'9'!C23</f>
        <v>Modopuro</v>
      </c>
      <c r="D26" s="637">
        <f>'23'!D25</f>
        <v>576</v>
      </c>
      <c r="E26" s="637">
        <f t="shared" si="6"/>
        <v>115.2</v>
      </c>
      <c r="F26" s="637">
        <v>159</v>
      </c>
      <c r="G26" s="507">
        <f t="shared" si="10"/>
        <v>138.02083333333331</v>
      </c>
      <c r="H26" s="637">
        <v>289</v>
      </c>
      <c r="I26" s="637">
        <v>284.61719500480308</v>
      </c>
      <c r="J26" s="637">
        <f t="shared" si="11"/>
        <v>573.61719500480308</v>
      </c>
      <c r="K26" s="637">
        <f t="shared" si="12"/>
        <v>43.35</v>
      </c>
      <c r="L26" s="637">
        <f t="shared" si="13"/>
        <v>42.692579250720463</v>
      </c>
      <c r="M26" s="637">
        <f t="shared" si="18"/>
        <v>86.042579250720465</v>
      </c>
      <c r="N26" s="637">
        <v>34</v>
      </c>
      <c r="O26" s="507">
        <f t="shared" si="14"/>
        <v>78.431372549019613</v>
      </c>
      <c r="P26" s="638">
        <v>49</v>
      </c>
      <c r="Q26" s="507">
        <f t="shared" si="15"/>
        <v>114.77404471685344</v>
      </c>
      <c r="R26" s="637">
        <f t="shared" si="16"/>
        <v>83</v>
      </c>
      <c r="S26" s="507">
        <f t="shared" si="17"/>
        <v>96.463867916075998</v>
      </c>
    </row>
    <row r="27" spans="1:19" ht="17.25" customHeight="1" x14ac:dyDescent="0.2">
      <c r="A27" s="14">
        <f>'9'!A24</f>
        <v>16</v>
      </c>
      <c r="B27" s="14" t="str">
        <f>'9'!B24</f>
        <v>Pungging</v>
      </c>
      <c r="C27" s="14" t="str">
        <f>'9'!C24</f>
        <v>Pungging</v>
      </c>
      <c r="D27" s="637">
        <f>'23'!D26</f>
        <v>830</v>
      </c>
      <c r="E27" s="637">
        <f t="shared" si="6"/>
        <v>166</v>
      </c>
      <c r="F27" s="637">
        <v>319</v>
      </c>
      <c r="G27" s="507">
        <f t="shared" si="10"/>
        <v>192.16867469879517</v>
      </c>
      <c r="H27" s="637">
        <v>384</v>
      </c>
      <c r="I27" s="637">
        <v>394.45268972142168</v>
      </c>
      <c r="J27" s="637">
        <f t="shared" si="11"/>
        <v>778.45268972142162</v>
      </c>
      <c r="K27" s="637">
        <f t="shared" si="12"/>
        <v>57.599999999999994</v>
      </c>
      <c r="L27" s="637">
        <f t="shared" si="13"/>
        <v>59.167903458213246</v>
      </c>
      <c r="M27" s="637">
        <f t="shared" si="18"/>
        <v>116.76790345821324</v>
      </c>
      <c r="N27" s="637">
        <v>48</v>
      </c>
      <c r="O27" s="507">
        <f t="shared" si="14"/>
        <v>83.333333333333343</v>
      </c>
      <c r="P27" s="638">
        <v>36</v>
      </c>
      <c r="Q27" s="507">
        <f t="shared" si="15"/>
        <v>60.843798573029794</v>
      </c>
      <c r="R27" s="637">
        <f t="shared" si="16"/>
        <v>84</v>
      </c>
      <c r="S27" s="507">
        <f>R27/M27*100</f>
        <v>71.937576604739149</v>
      </c>
    </row>
    <row r="28" spans="1:19" ht="17.25" customHeight="1" x14ac:dyDescent="0.2">
      <c r="A28" s="14">
        <f>'9'!A25</f>
        <v>17</v>
      </c>
      <c r="B28" s="14"/>
      <c r="C28" s="14" t="str">
        <f>'9'!C25</f>
        <v>Watukenongo</v>
      </c>
      <c r="D28" s="637">
        <f>'23'!D27</f>
        <v>397</v>
      </c>
      <c r="E28" s="637">
        <f t="shared" si="6"/>
        <v>79.400000000000006</v>
      </c>
      <c r="F28" s="637">
        <v>112</v>
      </c>
      <c r="G28" s="507">
        <f t="shared" si="10"/>
        <v>141.05793450881612</v>
      </c>
      <c r="H28" s="637">
        <v>170</v>
      </c>
      <c r="I28" s="637">
        <v>166.18587896253601</v>
      </c>
      <c r="J28" s="637">
        <f t="shared" si="11"/>
        <v>336.18587896253598</v>
      </c>
      <c r="K28" s="637">
        <f t="shared" si="12"/>
        <v>25.5</v>
      </c>
      <c r="L28" s="637">
        <f t="shared" si="13"/>
        <v>24.927881844380401</v>
      </c>
      <c r="M28" s="637">
        <f t="shared" si="18"/>
        <v>50.427881844380401</v>
      </c>
      <c r="N28" s="637">
        <v>12</v>
      </c>
      <c r="O28" s="507">
        <f t="shared" si="14"/>
        <v>47.058823529411761</v>
      </c>
      <c r="P28" s="638">
        <v>13</v>
      </c>
      <c r="Q28" s="507">
        <f t="shared" si="15"/>
        <v>52.150439741155331</v>
      </c>
      <c r="R28" s="637">
        <f t="shared" si="16"/>
        <v>25</v>
      </c>
      <c r="S28" s="507">
        <f t="shared" si="17"/>
        <v>49.575748743819105</v>
      </c>
    </row>
    <row r="29" spans="1:19" ht="17.25" customHeight="1" x14ac:dyDescent="0.2">
      <c r="A29" s="14">
        <f>'9'!A26</f>
        <v>18</v>
      </c>
      <c r="B29" s="14" t="str">
        <f>'9'!B26</f>
        <v>Ngoro</v>
      </c>
      <c r="C29" s="14" t="str">
        <f>'9'!C26</f>
        <v>Ngoro</v>
      </c>
      <c r="D29" s="637">
        <f>'23'!D28</f>
        <v>773</v>
      </c>
      <c r="E29" s="637">
        <f t="shared" si="6"/>
        <v>154.60000000000002</v>
      </c>
      <c r="F29" s="637">
        <v>186</v>
      </c>
      <c r="G29" s="507">
        <f t="shared" si="10"/>
        <v>120.31047865459247</v>
      </c>
      <c r="H29" s="637">
        <v>368</v>
      </c>
      <c r="I29" s="637">
        <v>383.94668587896251</v>
      </c>
      <c r="J29" s="637">
        <f t="shared" si="11"/>
        <v>751.94668587896251</v>
      </c>
      <c r="K29" s="637">
        <f t="shared" si="12"/>
        <v>55.199999999999996</v>
      </c>
      <c r="L29" s="637">
        <f t="shared" si="13"/>
        <v>57.592002881844373</v>
      </c>
      <c r="M29" s="637">
        <f t="shared" si="18"/>
        <v>112.79200288184437</v>
      </c>
      <c r="N29" s="637">
        <v>33</v>
      </c>
      <c r="O29" s="507">
        <f t="shared" si="14"/>
        <v>59.782608695652186</v>
      </c>
      <c r="P29" s="638">
        <v>57</v>
      </c>
      <c r="Q29" s="507">
        <f t="shared" si="15"/>
        <v>98.972074503019229</v>
      </c>
      <c r="R29" s="637">
        <f t="shared" si="16"/>
        <v>90</v>
      </c>
      <c r="S29" s="507">
        <f t="shared" si="17"/>
        <v>79.792891074272163</v>
      </c>
    </row>
    <row r="30" spans="1:19" ht="17.25" customHeight="1" x14ac:dyDescent="0.2">
      <c r="A30" s="14">
        <f>'9'!A27</f>
        <v>19</v>
      </c>
      <c r="B30" s="14"/>
      <c r="C30" s="14" t="str">
        <f>'9'!C27</f>
        <v>Manduro</v>
      </c>
      <c r="D30" s="637">
        <f>'23'!D29</f>
        <v>492</v>
      </c>
      <c r="E30" s="637">
        <f t="shared" si="6"/>
        <v>98.4</v>
      </c>
      <c r="F30" s="637">
        <v>91</v>
      </c>
      <c r="G30" s="507">
        <f t="shared" si="10"/>
        <v>92.479674796747958</v>
      </c>
      <c r="H30" s="637">
        <v>206</v>
      </c>
      <c r="I30" s="637">
        <v>226.35662824207492</v>
      </c>
      <c r="J30" s="637">
        <f t="shared" si="11"/>
        <v>432.35662824207492</v>
      </c>
      <c r="K30" s="637">
        <f t="shared" si="12"/>
        <v>30.9</v>
      </c>
      <c r="L30" s="637">
        <f t="shared" si="13"/>
        <v>33.953494236311236</v>
      </c>
      <c r="M30" s="637">
        <f t="shared" si="18"/>
        <v>64.853494236311235</v>
      </c>
      <c r="N30" s="637">
        <v>16</v>
      </c>
      <c r="O30" s="507">
        <f t="shared" si="14"/>
        <v>51.779935275080916</v>
      </c>
      <c r="P30" s="638">
        <v>21</v>
      </c>
      <c r="Q30" s="507">
        <f t="shared" si="15"/>
        <v>61.849304386297163</v>
      </c>
      <c r="R30" s="637">
        <f t="shared" si="16"/>
        <v>37</v>
      </c>
      <c r="S30" s="507">
        <f t="shared" si="17"/>
        <v>57.051667663704443</v>
      </c>
    </row>
    <row r="31" spans="1:19" ht="17.25" customHeight="1" x14ac:dyDescent="0.2">
      <c r="A31" s="14">
        <f>'9'!A28</f>
        <v>20</v>
      </c>
      <c r="B31" s="14" t="str">
        <f>'9'!B28</f>
        <v>Dlanggu</v>
      </c>
      <c r="C31" s="14" t="str">
        <f>'9'!C28</f>
        <v>Dlanggu</v>
      </c>
      <c r="D31" s="637">
        <f>'23'!D30</f>
        <v>903</v>
      </c>
      <c r="E31" s="637">
        <f t="shared" si="6"/>
        <v>180.60000000000002</v>
      </c>
      <c r="F31" s="637">
        <v>252</v>
      </c>
      <c r="G31" s="507">
        <f t="shared" si="10"/>
        <v>139.53488372093022</v>
      </c>
      <c r="H31" s="637">
        <v>400</v>
      </c>
      <c r="I31" s="637">
        <v>399.22814601344857</v>
      </c>
      <c r="J31" s="637">
        <f t="shared" si="11"/>
        <v>799.22814601344862</v>
      </c>
      <c r="K31" s="637">
        <f t="shared" si="12"/>
        <v>60</v>
      </c>
      <c r="L31" s="637">
        <f>15%*I31</f>
        <v>59.884221902017281</v>
      </c>
      <c r="M31" s="637">
        <f t="shared" si="18"/>
        <v>119.88422190201729</v>
      </c>
      <c r="N31" s="637">
        <v>19</v>
      </c>
      <c r="O31" s="507">
        <f t="shared" si="14"/>
        <v>31.666666666666664</v>
      </c>
      <c r="P31" s="638">
        <v>30</v>
      </c>
      <c r="Q31" s="507">
        <f t="shared" si="15"/>
        <v>50.096668282817603</v>
      </c>
      <c r="R31" s="637">
        <f t="shared" si="16"/>
        <v>49</v>
      </c>
      <c r="S31" s="507">
        <f t="shared" si="17"/>
        <v>40.872768094577324</v>
      </c>
    </row>
    <row r="32" spans="1:19" ht="17.25" customHeight="1" x14ac:dyDescent="0.2">
      <c r="A32" s="14">
        <f>'9'!A29</f>
        <v>21</v>
      </c>
      <c r="B32" s="14" t="str">
        <f>'9'!B29</f>
        <v>Kutorejo</v>
      </c>
      <c r="C32" s="14" t="str">
        <f>'9'!C29</f>
        <v>Kutorejo</v>
      </c>
      <c r="D32" s="637">
        <f>'23'!D31</f>
        <v>488</v>
      </c>
      <c r="E32" s="637">
        <f t="shared" si="6"/>
        <v>97.600000000000009</v>
      </c>
      <c r="F32" s="637">
        <v>61</v>
      </c>
      <c r="G32" s="507">
        <f t="shared" si="10"/>
        <v>62.5</v>
      </c>
      <c r="H32" s="637">
        <v>229</v>
      </c>
      <c r="I32" s="637">
        <v>180.5122478386167</v>
      </c>
      <c r="J32" s="637">
        <f t="shared" si="11"/>
        <v>409.5122478386167</v>
      </c>
      <c r="K32" s="637">
        <f t="shared" si="12"/>
        <v>34.35</v>
      </c>
      <c r="L32" s="637">
        <f t="shared" ref="L32:L38" si="19">15%*I32</f>
        <v>27.076837175792505</v>
      </c>
      <c r="M32" s="637">
        <f t="shared" si="18"/>
        <v>61.426837175792507</v>
      </c>
      <c r="N32" s="637">
        <v>5</v>
      </c>
      <c r="O32" s="507">
        <f t="shared" si="14"/>
        <v>14.556040756914118</v>
      </c>
      <c r="P32" s="638">
        <v>6</v>
      </c>
      <c r="Q32" s="507">
        <f t="shared" si="15"/>
        <v>22.159161208696034</v>
      </c>
      <c r="R32" s="637">
        <f t="shared" si="16"/>
        <v>11</v>
      </c>
      <c r="S32" s="507">
        <f t="shared" si="17"/>
        <v>17.907482308620235</v>
      </c>
    </row>
    <row r="33" spans="1:19" ht="17.25" customHeight="1" x14ac:dyDescent="0.2">
      <c r="A33" s="14">
        <f>'9'!A30</f>
        <v>22</v>
      </c>
      <c r="B33" s="14"/>
      <c r="C33" s="14" t="str">
        <f>'9'!C30</f>
        <v>Pesanggrahan</v>
      </c>
      <c r="D33" s="637">
        <f>'23'!D32</f>
        <v>483</v>
      </c>
      <c r="E33" s="637">
        <f t="shared" si="6"/>
        <v>96.600000000000009</v>
      </c>
      <c r="F33" s="637">
        <v>82</v>
      </c>
      <c r="G33" s="507">
        <f t="shared" si="10"/>
        <v>84.886128364389222</v>
      </c>
      <c r="H33" s="637">
        <v>234</v>
      </c>
      <c r="I33" s="637">
        <v>266.47046109510086</v>
      </c>
      <c r="J33" s="637">
        <f t="shared" si="11"/>
        <v>500.47046109510086</v>
      </c>
      <c r="K33" s="637">
        <f t="shared" si="12"/>
        <v>35.1</v>
      </c>
      <c r="L33" s="637">
        <f t="shared" si="19"/>
        <v>39.970569164265129</v>
      </c>
      <c r="M33" s="637">
        <f t="shared" si="18"/>
        <v>75.070569164265123</v>
      </c>
      <c r="N33" s="637">
        <v>6</v>
      </c>
      <c r="O33" s="507">
        <f t="shared" si="14"/>
        <v>17.094017094017094</v>
      </c>
      <c r="P33" s="638">
        <v>6</v>
      </c>
      <c r="Q33" s="507">
        <f t="shared" si="15"/>
        <v>15.01104468976183</v>
      </c>
      <c r="R33" s="637">
        <f t="shared" si="16"/>
        <v>12</v>
      </c>
      <c r="S33" s="507">
        <f t="shared" si="17"/>
        <v>15.984959396993897</v>
      </c>
    </row>
    <row r="34" spans="1:19" ht="17.25" customHeight="1" x14ac:dyDescent="0.2">
      <c r="A34" s="14">
        <f>'9'!A31</f>
        <v>23</v>
      </c>
      <c r="B34" s="14" t="str">
        <f>'9'!B31</f>
        <v>Pacet</v>
      </c>
      <c r="C34" s="14" t="str">
        <f>'9'!C31</f>
        <v>Pacet</v>
      </c>
      <c r="D34" s="637">
        <f>'23'!D33</f>
        <v>548</v>
      </c>
      <c r="E34" s="637">
        <f t="shared" si="6"/>
        <v>109.60000000000001</v>
      </c>
      <c r="F34" s="637">
        <v>138</v>
      </c>
      <c r="G34" s="507">
        <f t="shared" si="10"/>
        <v>125.91240875912408</v>
      </c>
      <c r="H34" s="637">
        <v>205</v>
      </c>
      <c r="I34" s="637">
        <v>229.22190201729106</v>
      </c>
      <c r="J34" s="637">
        <f t="shared" si="11"/>
        <v>434.22190201729109</v>
      </c>
      <c r="K34" s="637">
        <f t="shared" si="12"/>
        <v>30.75</v>
      </c>
      <c r="L34" s="637">
        <f t="shared" si="19"/>
        <v>34.383285302593656</v>
      </c>
      <c r="M34" s="637">
        <f t="shared" si="18"/>
        <v>65.133285302593663</v>
      </c>
      <c r="N34" s="637">
        <v>15</v>
      </c>
      <c r="O34" s="507">
        <f t="shared" si="14"/>
        <v>48.780487804878049</v>
      </c>
      <c r="P34" s="638">
        <v>10</v>
      </c>
      <c r="Q34" s="507">
        <f t="shared" si="15"/>
        <v>29.083899086413549</v>
      </c>
      <c r="R34" s="637">
        <f t="shared" si="16"/>
        <v>25</v>
      </c>
      <c r="S34" s="507">
        <f t="shared" si="17"/>
        <v>38.382832807919911</v>
      </c>
    </row>
    <row r="35" spans="1:19" ht="17.25" customHeight="1" x14ac:dyDescent="0.2">
      <c r="A35" s="14">
        <f>'9'!A32</f>
        <v>24</v>
      </c>
      <c r="B35" s="14"/>
      <c r="C35" s="14" t="str">
        <f>'9'!C32</f>
        <v>Pandan</v>
      </c>
      <c r="D35" s="637">
        <f>'23'!D34</f>
        <v>372</v>
      </c>
      <c r="E35" s="637">
        <f t="shared" si="6"/>
        <v>74.400000000000006</v>
      </c>
      <c r="F35" s="637">
        <v>49</v>
      </c>
      <c r="G35" s="507">
        <f t="shared" si="10"/>
        <v>65.86021505376344</v>
      </c>
      <c r="H35" s="637">
        <v>168</v>
      </c>
      <c r="I35" s="637">
        <v>187.19788664745437</v>
      </c>
      <c r="J35" s="637">
        <f t="shared" si="11"/>
        <v>355.19788664745437</v>
      </c>
      <c r="K35" s="637">
        <f t="shared" si="12"/>
        <v>25.2</v>
      </c>
      <c r="L35" s="637">
        <f t="shared" si="19"/>
        <v>28.079682997118155</v>
      </c>
      <c r="M35" s="637">
        <f t="shared" si="18"/>
        <v>53.279682997118158</v>
      </c>
      <c r="N35" s="637">
        <v>4</v>
      </c>
      <c r="O35" s="507">
        <f t="shared" si="14"/>
        <v>15.873015873015872</v>
      </c>
      <c r="P35" s="638">
        <v>7</v>
      </c>
      <c r="Q35" s="507">
        <f t="shared" si="15"/>
        <v>24.92905635978304</v>
      </c>
      <c r="R35" s="637">
        <f t="shared" si="16"/>
        <v>11</v>
      </c>
      <c r="S35" s="507">
        <f t="shared" si="17"/>
        <v>20.64576848288489</v>
      </c>
    </row>
    <row r="36" spans="1:19" ht="17.25" customHeight="1" x14ac:dyDescent="0.2">
      <c r="A36" s="14">
        <f>'9'!A33</f>
        <v>25</v>
      </c>
      <c r="B36" s="14" t="str">
        <f>'9'!B33</f>
        <v>Trawas</v>
      </c>
      <c r="C36" s="14" t="str">
        <f>'9'!C33</f>
        <v>Trawas</v>
      </c>
      <c r="D36" s="637">
        <f>'23'!D35</f>
        <v>471</v>
      </c>
      <c r="E36" s="637">
        <f t="shared" si="6"/>
        <v>94.2</v>
      </c>
      <c r="F36" s="637">
        <v>114</v>
      </c>
      <c r="G36" s="507">
        <f t="shared" si="10"/>
        <v>121.01910828025477</v>
      </c>
      <c r="H36" s="637">
        <v>157</v>
      </c>
      <c r="I36" s="637">
        <v>188.15297790585976</v>
      </c>
      <c r="J36" s="637">
        <f t="shared" si="11"/>
        <v>345.15297790585976</v>
      </c>
      <c r="K36" s="637">
        <f t="shared" si="12"/>
        <v>23.55</v>
      </c>
      <c r="L36" s="637">
        <f t="shared" si="19"/>
        <v>28.222946685878963</v>
      </c>
      <c r="M36" s="637">
        <f t="shared" si="18"/>
        <v>51.772946685878964</v>
      </c>
      <c r="N36" s="637">
        <v>8</v>
      </c>
      <c r="O36" s="507">
        <f t="shared" si="14"/>
        <v>33.970276008492569</v>
      </c>
      <c r="P36" s="638">
        <v>11</v>
      </c>
      <c r="Q36" s="507">
        <f t="shared" si="15"/>
        <v>38.97537745590445</v>
      </c>
      <c r="R36" s="637">
        <f t="shared" si="16"/>
        <v>19</v>
      </c>
      <c r="S36" s="507">
        <f t="shared" si="17"/>
        <v>36.698703118596562</v>
      </c>
    </row>
    <row r="37" spans="1:19" ht="17.25" customHeight="1" x14ac:dyDescent="0.2">
      <c r="A37" s="14">
        <f>'9'!A34</f>
        <v>26</v>
      </c>
      <c r="B37" s="14" t="str">
        <f>'9'!B34</f>
        <v>Gondang</v>
      </c>
      <c r="C37" s="14" t="str">
        <f>'9'!C34</f>
        <v>Gondang</v>
      </c>
      <c r="D37" s="637">
        <f>'23'!D36</f>
        <v>728</v>
      </c>
      <c r="E37" s="637">
        <f t="shared" si="6"/>
        <v>145.6</v>
      </c>
      <c r="F37" s="637">
        <v>146</v>
      </c>
      <c r="G37" s="507">
        <f t="shared" si="10"/>
        <v>100.27472527472527</v>
      </c>
      <c r="H37" s="637">
        <v>333</v>
      </c>
      <c r="I37" s="637">
        <v>281.75192122958697</v>
      </c>
      <c r="J37" s="637">
        <f t="shared" si="11"/>
        <v>614.75192122958697</v>
      </c>
      <c r="K37" s="637">
        <f t="shared" si="12"/>
        <v>49.949999999999996</v>
      </c>
      <c r="L37" s="637">
        <f t="shared" si="19"/>
        <v>42.262788184438044</v>
      </c>
      <c r="M37" s="637">
        <f t="shared" si="18"/>
        <v>92.21278818443804</v>
      </c>
      <c r="N37" s="637">
        <v>30</v>
      </c>
      <c r="O37" s="507">
        <f t="shared" si="14"/>
        <v>60.06006006006006</v>
      </c>
      <c r="P37" s="638">
        <v>30</v>
      </c>
      <c r="Q37" s="507">
        <f t="shared" si="15"/>
        <v>70.984431668534739</v>
      </c>
      <c r="R37" s="637">
        <f t="shared" si="16"/>
        <v>60</v>
      </c>
      <c r="S37" s="507">
        <f t="shared" si="17"/>
        <v>65.066897098905514</v>
      </c>
    </row>
    <row r="38" spans="1:19" ht="17.25" customHeight="1" x14ac:dyDescent="0.2">
      <c r="A38" s="14">
        <f>'9'!A35</f>
        <v>27</v>
      </c>
      <c r="B38" s="14" t="str">
        <f>'9'!B35</f>
        <v>Jatirejo</v>
      </c>
      <c r="C38" s="14" t="str">
        <f>'9'!C35</f>
        <v>Jatirejo</v>
      </c>
      <c r="D38" s="637">
        <f>'23'!D37</f>
        <v>798</v>
      </c>
      <c r="E38" s="637">
        <f t="shared" si="6"/>
        <v>159.60000000000002</v>
      </c>
      <c r="F38" s="637">
        <v>165</v>
      </c>
      <c r="G38" s="507">
        <f t="shared" si="10"/>
        <v>103.38345864661653</v>
      </c>
      <c r="H38" s="637">
        <v>380</v>
      </c>
      <c r="I38" s="637">
        <v>367.71013448607107</v>
      </c>
      <c r="J38" s="637">
        <f t="shared" si="11"/>
        <v>747.71013448607107</v>
      </c>
      <c r="K38" s="637">
        <f t="shared" si="12"/>
        <v>57</v>
      </c>
      <c r="L38" s="637">
        <f t="shared" si="19"/>
        <v>55.15652017291066</v>
      </c>
      <c r="M38" s="637">
        <f t="shared" si="18"/>
        <v>112.15652017291066</v>
      </c>
      <c r="N38" s="637">
        <v>40</v>
      </c>
      <c r="O38" s="507">
        <f t="shared" si="14"/>
        <v>70.175438596491219</v>
      </c>
      <c r="P38" s="638">
        <v>38</v>
      </c>
      <c r="Q38" s="507">
        <f t="shared" si="15"/>
        <v>68.894846667036759</v>
      </c>
      <c r="R38" s="637">
        <f t="shared" si="16"/>
        <v>78</v>
      </c>
      <c r="S38" s="507">
        <f t="shared" si="17"/>
        <v>69.545666965904545</v>
      </c>
    </row>
    <row r="39" spans="1:19" ht="17.25" customHeight="1" x14ac:dyDescent="0.2">
      <c r="A39" s="251" t="s">
        <v>157</v>
      </c>
      <c r="B39" s="271"/>
      <c r="C39" s="275"/>
      <c r="D39" s="829">
        <f>SUM(D12:D38)</f>
        <v>17633</v>
      </c>
      <c r="E39" s="829">
        <f>20%*D39</f>
        <v>3526.6000000000004</v>
      </c>
      <c r="F39" s="829">
        <f>SUM(F12:F38)</f>
        <v>3981</v>
      </c>
      <c r="G39" s="830">
        <f>F39/E39*100</f>
        <v>112.88493166222422</v>
      </c>
      <c r="H39" s="829">
        <f t="shared" ref="H39:N39" si="20">SUM(H12:H38)</f>
        <v>8076</v>
      </c>
      <c r="I39" s="829">
        <f t="shared" si="20"/>
        <v>7954</v>
      </c>
      <c r="J39" s="829">
        <f t="shared" si="20"/>
        <v>16030</v>
      </c>
      <c r="K39" s="829">
        <f t="shared" si="20"/>
        <v>1211.4000000000001</v>
      </c>
      <c r="L39" s="829">
        <f t="shared" si="20"/>
        <v>1193.0999999999999</v>
      </c>
      <c r="M39" s="829">
        <f t="shared" si="20"/>
        <v>2404.5000000000005</v>
      </c>
      <c r="N39" s="829">
        <f t="shared" si="20"/>
        <v>664</v>
      </c>
      <c r="O39" s="830">
        <f>N39/K39*100</f>
        <v>54.812613505035493</v>
      </c>
      <c r="P39" s="833">
        <f>SUM(P12:P38)</f>
        <v>674</v>
      </c>
      <c r="Q39" s="830">
        <f>P39/L39*100</f>
        <v>56.491492749979052</v>
      </c>
      <c r="R39" s="829">
        <f>SUM(R12:R38)</f>
        <v>1338</v>
      </c>
      <c r="S39" s="830">
        <f>R39/M39*100</f>
        <v>55.645664379288831</v>
      </c>
    </row>
    <row r="41" spans="1:19" x14ac:dyDescent="0.2">
      <c r="A41" s="177" t="s">
        <v>1342</v>
      </c>
    </row>
  </sheetData>
  <mergeCells count="14">
    <mergeCell ref="H8:J9"/>
    <mergeCell ref="E8:E10"/>
    <mergeCell ref="K8:M9"/>
    <mergeCell ref="N8:S8"/>
    <mergeCell ref="R9:S9"/>
    <mergeCell ref="N9:O9"/>
    <mergeCell ref="P9:Q9"/>
    <mergeCell ref="F8:G9"/>
    <mergeCell ref="A3:S3"/>
    <mergeCell ref="A4:S4"/>
    <mergeCell ref="A8:A10"/>
    <mergeCell ref="C8:C10"/>
    <mergeCell ref="B8:B10"/>
    <mergeCell ref="D8:D10"/>
  </mergeCells>
  <phoneticPr fontId="0" type="noConversion"/>
  <printOptions horizontalCentered="1"/>
  <pageMargins left="0.83" right="0.65" top="0.78" bottom="0.51" header="0" footer="0"/>
  <pageSetup paperSize="130" scale="65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P44"/>
  <sheetViews>
    <sheetView view="pageBreakPreview" topLeftCell="C1" zoomScale="60" zoomScaleNormal="64" workbookViewId="0">
      <selection activeCell="J42" sqref="J42"/>
    </sheetView>
  </sheetViews>
  <sheetFormatPr defaultColWidth="11.42578125" defaultRowHeight="15" x14ac:dyDescent="0.2"/>
  <cols>
    <col min="1" max="1" width="5.7109375" style="4" customWidth="1"/>
    <col min="2" max="2" width="21.7109375" style="4" customWidth="1"/>
    <col min="3" max="3" width="19.85546875" style="4" customWidth="1"/>
    <col min="4" max="4" width="14.7109375" style="4" customWidth="1"/>
    <col min="5" max="7" width="12.7109375" style="4" customWidth="1"/>
    <col min="8" max="8" width="14.140625" style="4" customWidth="1"/>
    <col min="9" max="11" width="12.7109375" style="4" customWidth="1"/>
    <col min="12" max="12" width="14.140625" style="4" customWidth="1"/>
    <col min="13" max="15" width="12.7109375" style="4" customWidth="1"/>
    <col min="16" max="16384" width="11.42578125" style="4"/>
  </cols>
  <sheetData>
    <row r="1" spans="1:16" x14ac:dyDescent="0.2">
      <c r="A1" s="4" t="s">
        <v>663</v>
      </c>
    </row>
    <row r="2" spans="1:16" x14ac:dyDescent="0.2">
      <c r="A2" s="4" t="s">
        <v>152</v>
      </c>
    </row>
    <row r="3" spans="1:16" s="203" customFormat="1" ht="16.5" x14ac:dyDescent="0.2">
      <c r="A3" s="207" t="s">
        <v>323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</row>
    <row r="4" spans="1:16" s="203" customFormat="1" ht="16.5" x14ac:dyDescent="0.2">
      <c r="G4" s="210" t="str">
        <f>'1'!E5</f>
        <v>KABUPATEN</v>
      </c>
      <c r="H4" s="206" t="str">
        <f>'1'!F5</f>
        <v>MOJOKERTO</v>
      </c>
      <c r="I4" s="207"/>
      <c r="J4" s="207"/>
      <c r="K4" s="207"/>
      <c r="L4" s="207"/>
      <c r="M4" s="207"/>
      <c r="N4" s="207"/>
      <c r="O4" s="207"/>
    </row>
    <row r="5" spans="1:16" s="203" customFormat="1" ht="16.5" x14ac:dyDescent="0.2">
      <c r="D5" s="207"/>
      <c r="E5" s="207"/>
      <c r="G5" s="210" t="str">
        <f>'1'!E6</f>
        <v xml:space="preserve">TAHUN </v>
      </c>
      <c r="H5" s="206">
        <f>'1'!F6</f>
        <v>2021</v>
      </c>
      <c r="I5" s="207"/>
      <c r="J5" s="207"/>
      <c r="K5" s="207"/>
      <c r="L5" s="207"/>
      <c r="M5" s="207"/>
      <c r="N5" s="207"/>
      <c r="O5" s="207"/>
    </row>
    <row r="6" spans="1:16" x14ac:dyDescent="0.2">
      <c r="A6" s="378"/>
      <c r="B6" s="378"/>
      <c r="C6" s="378"/>
      <c r="D6" s="378"/>
      <c r="E6" s="378"/>
      <c r="F6" s="378"/>
      <c r="G6" s="834"/>
      <c r="H6" s="378"/>
      <c r="I6" s="378"/>
      <c r="J6" s="378"/>
      <c r="K6" s="378"/>
      <c r="L6" s="378"/>
      <c r="M6" s="378"/>
      <c r="N6" s="378"/>
      <c r="O6" s="378"/>
    </row>
    <row r="7" spans="1:16" ht="20.25" customHeight="1" x14ac:dyDescent="0.2">
      <c r="A7" s="1170" t="s">
        <v>153</v>
      </c>
      <c r="B7" s="1170" t="s">
        <v>154</v>
      </c>
      <c r="C7" s="1170" t="s">
        <v>156</v>
      </c>
      <c r="D7" s="1249" t="s">
        <v>127</v>
      </c>
      <c r="E7" s="1250"/>
      <c r="F7" s="1250"/>
      <c r="G7" s="1250"/>
      <c r="H7" s="1250"/>
      <c r="I7" s="1250"/>
      <c r="J7" s="1250"/>
      <c r="K7" s="1250"/>
      <c r="L7" s="1250"/>
      <c r="M7" s="1250"/>
      <c r="N7" s="1250"/>
      <c r="O7" s="1251"/>
      <c r="P7" s="14"/>
    </row>
    <row r="8" spans="1:16" ht="21" customHeight="1" x14ac:dyDescent="0.2">
      <c r="A8" s="1171"/>
      <c r="B8" s="1171"/>
      <c r="C8" s="1171"/>
      <c r="D8" s="1246" t="s">
        <v>11</v>
      </c>
      <c r="E8" s="1246"/>
      <c r="F8" s="1246"/>
      <c r="G8" s="1246"/>
      <c r="H8" s="1246" t="s">
        <v>107</v>
      </c>
      <c r="I8" s="1246"/>
      <c r="J8" s="1246"/>
      <c r="K8" s="1246"/>
      <c r="L8" s="1246" t="s">
        <v>12</v>
      </c>
      <c r="M8" s="1246"/>
      <c r="N8" s="1246"/>
      <c r="O8" s="1246"/>
      <c r="P8" s="14"/>
    </row>
    <row r="9" spans="1:16" ht="23.25" customHeight="1" x14ac:dyDescent="0.2">
      <c r="A9" s="1171"/>
      <c r="B9" s="1171"/>
      <c r="C9" s="1171"/>
      <c r="D9" s="1164" t="s">
        <v>244</v>
      </c>
      <c r="E9" s="1178" t="s">
        <v>191</v>
      </c>
      <c r="F9" s="1179"/>
      <c r="G9" s="1180"/>
      <c r="H9" s="1164" t="s">
        <v>244</v>
      </c>
      <c r="I9" s="1178" t="s">
        <v>191</v>
      </c>
      <c r="J9" s="1179"/>
      <c r="K9" s="1180"/>
      <c r="L9" s="1164" t="s">
        <v>244</v>
      </c>
      <c r="M9" s="1178" t="s">
        <v>191</v>
      </c>
      <c r="N9" s="1179"/>
      <c r="O9" s="1180"/>
      <c r="P9" s="14"/>
    </row>
    <row r="10" spans="1:16" ht="34.5" customHeight="1" x14ac:dyDescent="0.2">
      <c r="A10" s="1172"/>
      <c r="B10" s="1172"/>
      <c r="C10" s="1172"/>
      <c r="D10" s="1166"/>
      <c r="E10" s="34" t="s">
        <v>374</v>
      </c>
      <c r="F10" s="34" t="s">
        <v>13</v>
      </c>
      <c r="G10" s="34" t="s">
        <v>650</v>
      </c>
      <c r="H10" s="1166"/>
      <c r="I10" s="34" t="s">
        <v>374</v>
      </c>
      <c r="J10" s="34" t="s">
        <v>13</v>
      </c>
      <c r="K10" s="34" t="s">
        <v>650</v>
      </c>
      <c r="L10" s="1166"/>
      <c r="M10" s="34" t="s">
        <v>374</v>
      </c>
      <c r="N10" s="34" t="s">
        <v>13</v>
      </c>
      <c r="O10" s="34" t="s">
        <v>650</v>
      </c>
      <c r="P10" s="14"/>
    </row>
    <row r="11" spans="1:16" x14ac:dyDescent="0.2">
      <c r="A11" s="129">
        <v>1</v>
      </c>
      <c r="B11" s="129">
        <v>2</v>
      </c>
      <c r="C11" s="129">
        <v>3</v>
      </c>
      <c r="D11" s="129">
        <v>4</v>
      </c>
      <c r="E11" s="129">
        <v>5</v>
      </c>
      <c r="F11" s="129">
        <v>6</v>
      </c>
      <c r="G11" s="129">
        <v>7</v>
      </c>
      <c r="H11" s="129">
        <v>8</v>
      </c>
      <c r="I11" s="129">
        <v>9</v>
      </c>
      <c r="J11" s="129">
        <v>10</v>
      </c>
      <c r="K11" s="129">
        <v>11</v>
      </c>
      <c r="L11" s="129">
        <v>12</v>
      </c>
      <c r="M11" s="129">
        <v>13</v>
      </c>
      <c r="N11" s="129">
        <v>14</v>
      </c>
      <c r="O11" s="129">
        <v>15</v>
      </c>
      <c r="P11" s="14"/>
    </row>
    <row r="12" spans="1:16" x14ac:dyDescent="0.2">
      <c r="A12" s="12">
        <f>'9'!A9</f>
        <v>1</v>
      </c>
      <c r="B12" s="12" t="str">
        <f>'9'!B9</f>
        <v>Sooko</v>
      </c>
      <c r="C12" s="12" t="str">
        <f>'9'!C9</f>
        <v>Sooko</v>
      </c>
      <c r="D12" s="649">
        <v>1</v>
      </c>
      <c r="E12" s="406">
        <v>0</v>
      </c>
      <c r="F12" s="649">
        <v>0</v>
      </c>
      <c r="G12" s="649">
        <f>SUM(E12:F12)</f>
        <v>0</v>
      </c>
      <c r="H12" s="649">
        <v>1</v>
      </c>
      <c r="I12" s="406">
        <v>0</v>
      </c>
      <c r="J12" s="649">
        <v>0</v>
      </c>
      <c r="K12" s="649">
        <f>SUM(I12:J12)</f>
        <v>0</v>
      </c>
      <c r="L12" s="649">
        <f>+D12+H12</f>
        <v>2</v>
      </c>
      <c r="M12" s="406">
        <f>+E12+I12</f>
        <v>0</v>
      </c>
      <c r="N12" s="649">
        <f>+F12+J12</f>
        <v>0</v>
      </c>
      <c r="O12" s="649">
        <f>+G12+K12</f>
        <v>0</v>
      </c>
      <c r="P12" s="14"/>
    </row>
    <row r="13" spans="1:16" x14ac:dyDescent="0.2">
      <c r="A13" s="12">
        <f>'9'!A10</f>
        <v>2</v>
      </c>
      <c r="B13" s="12" t="str">
        <f>'9'!B10</f>
        <v>Trowulan</v>
      </c>
      <c r="C13" s="12" t="str">
        <f>'9'!C10</f>
        <v>Trowulan</v>
      </c>
      <c r="D13" s="649">
        <v>0</v>
      </c>
      <c r="E13" s="649">
        <v>0</v>
      </c>
      <c r="F13" s="649">
        <v>0</v>
      </c>
      <c r="G13" s="649">
        <f t="shared" ref="G13:G20" si="0">SUM(E13:F13)</f>
        <v>0</v>
      </c>
      <c r="H13" s="649">
        <v>0</v>
      </c>
      <c r="I13" s="649">
        <v>0</v>
      </c>
      <c r="J13" s="649">
        <v>0</v>
      </c>
      <c r="K13" s="649">
        <f t="shared" ref="K13:K20" si="1">SUM(I13:J13)</f>
        <v>0</v>
      </c>
      <c r="L13" s="649">
        <f t="shared" ref="L13:L20" si="2">+D13+H13</f>
        <v>0</v>
      </c>
      <c r="M13" s="406">
        <f t="shared" ref="M13:M38" si="3">+E13+I13</f>
        <v>0</v>
      </c>
      <c r="N13" s="649">
        <f t="shared" ref="N13:N20" si="4">+F13+J13</f>
        <v>0</v>
      </c>
      <c r="O13" s="649">
        <f t="shared" ref="O13:O20" si="5">+G13+K13</f>
        <v>0</v>
      </c>
      <c r="P13" s="14"/>
    </row>
    <row r="14" spans="1:16" x14ac:dyDescent="0.2">
      <c r="A14" s="12">
        <f>'9'!A11</f>
        <v>3</v>
      </c>
      <c r="B14" s="12"/>
      <c r="C14" s="12" t="str">
        <f>'9'!C11</f>
        <v>Tawangsari</v>
      </c>
      <c r="D14" s="649">
        <v>0</v>
      </c>
      <c r="E14" s="649">
        <v>0</v>
      </c>
      <c r="F14" s="649">
        <v>0</v>
      </c>
      <c r="G14" s="649">
        <f t="shared" si="0"/>
        <v>0</v>
      </c>
      <c r="H14" s="649">
        <v>3</v>
      </c>
      <c r="I14" s="23">
        <v>0</v>
      </c>
      <c r="J14" s="649">
        <v>0</v>
      </c>
      <c r="K14" s="649">
        <f>SUM(I14:J14)</f>
        <v>0</v>
      </c>
      <c r="L14" s="649">
        <f t="shared" si="2"/>
        <v>3</v>
      </c>
      <c r="M14" s="406">
        <f t="shared" si="3"/>
        <v>0</v>
      </c>
      <c r="N14" s="649">
        <f t="shared" si="4"/>
        <v>0</v>
      </c>
      <c r="O14" s="649">
        <f t="shared" si="5"/>
        <v>0</v>
      </c>
      <c r="P14" s="14"/>
    </row>
    <row r="15" spans="1:16" x14ac:dyDescent="0.2">
      <c r="A15" s="12">
        <f>'9'!A12</f>
        <v>4</v>
      </c>
      <c r="B15" s="12" t="str">
        <f>'9'!B12</f>
        <v>Puri</v>
      </c>
      <c r="C15" s="12" t="str">
        <f>'9'!C12</f>
        <v>Puri</v>
      </c>
      <c r="D15" s="649">
        <v>4</v>
      </c>
      <c r="E15" s="406">
        <v>1</v>
      </c>
      <c r="F15" s="649">
        <v>0</v>
      </c>
      <c r="G15" s="649">
        <f t="shared" si="0"/>
        <v>1</v>
      </c>
      <c r="H15" s="649">
        <v>3</v>
      </c>
      <c r="I15" s="23">
        <v>0</v>
      </c>
      <c r="J15" s="649">
        <v>1</v>
      </c>
      <c r="K15" s="649">
        <f t="shared" si="1"/>
        <v>1</v>
      </c>
      <c r="L15" s="649">
        <f t="shared" si="2"/>
        <v>7</v>
      </c>
      <c r="M15" s="406">
        <f t="shared" si="3"/>
        <v>1</v>
      </c>
      <c r="N15" s="649">
        <f t="shared" si="4"/>
        <v>1</v>
      </c>
      <c r="O15" s="649">
        <f t="shared" si="5"/>
        <v>2</v>
      </c>
      <c r="P15" s="14"/>
    </row>
    <row r="16" spans="1:16" x14ac:dyDescent="0.2">
      <c r="A16" s="12">
        <f>'9'!A13</f>
        <v>5</v>
      </c>
      <c r="B16" s="12" t="str">
        <f>'9'!B13</f>
        <v>Mojoanyar</v>
      </c>
      <c r="C16" s="12" t="str">
        <f>'9'!C13</f>
        <v>Gayaman</v>
      </c>
      <c r="D16" s="649">
        <v>0</v>
      </c>
      <c r="E16" s="649">
        <v>0</v>
      </c>
      <c r="F16" s="649">
        <v>0</v>
      </c>
      <c r="G16" s="649">
        <f t="shared" si="0"/>
        <v>0</v>
      </c>
      <c r="H16" s="649">
        <v>2</v>
      </c>
      <c r="I16" s="23">
        <v>1</v>
      </c>
      <c r="J16" s="649">
        <v>0</v>
      </c>
      <c r="K16" s="649">
        <f t="shared" si="1"/>
        <v>1</v>
      </c>
      <c r="L16" s="649">
        <f t="shared" si="2"/>
        <v>2</v>
      </c>
      <c r="M16" s="406">
        <f t="shared" si="3"/>
        <v>1</v>
      </c>
      <c r="N16" s="649">
        <f t="shared" si="4"/>
        <v>0</v>
      </c>
      <c r="O16" s="649">
        <f t="shared" si="5"/>
        <v>1</v>
      </c>
      <c r="P16" s="14"/>
    </row>
    <row r="17" spans="1:16" x14ac:dyDescent="0.2">
      <c r="A17" s="12">
        <f>'9'!A14</f>
        <v>6</v>
      </c>
      <c r="B17" s="12" t="str">
        <f>'9'!B14</f>
        <v>Bangsal</v>
      </c>
      <c r="C17" s="12" t="str">
        <f>'9'!C14</f>
        <v>Bangsal</v>
      </c>
      <c r="D17" s="649">
        <v>0</v>
      </c>
      <c r="E17" s="649">
        <v>2</v>
      </c>
      <c r="F17" s="649">
        <v>0</v>
      </c>
      <c r="G17" s="649">
        <f t="shared" si="0"/>
        <v>2</v>
      </c>
      <c r="H17" s="649">
        <v>1</v>
      </c>
      <c r="I17" s="23">
        <v>0</v>
      </c>
      <c r="J17" s="649">
        <v>0</v>
      </c>
      <c r="K17" s="649">
        <f t="shared" si="1"/>
        <v>0</v>
      </c>
      <c r="L17" s="649">
        <f t="shared" si="2"/>
        <v>1</v>
      </c>
      <c r="M17" s="406">
        <f t="shared" si="3"/>
        <v>2</v>
      </c>
      <c r="N17" s="649">
        <f t="shared" si="4"/>
        <v>0</v>
      </c>
      <c r="O17" s="649">
        <f>+G17+K17</f>
        <v>2</v>
      </c>
      <c r="P17" s="14"/>
    </row>
    <row r="18" spans="1:16" x14ac:dyDescent="0.2">
      <c r="A18" s="12">
        <f>'9'!A15</f>
        <v>7</v>
      </c>
      <c r="B18" s="12" t="str">
        <f>'9'!B15</f>
        <v>Gedeg</v>
      </c>
      <c r="C18" s="12" t="str">
        <f>'9'!C15</f>
        <v>Gedeg</v>
      </c>
      <c r="D18" s="649">
        <v>0</v>
      </c>
      <c r="E18" s="649">
        <v>0</v>
      </c>
      <c r="F18" s="649">
        <v>0</v>
      </c>
      <c r="G18" s="649">
        <f t="shared" si="0"/>
        <v>0</v>
      </c>
      <c r="H18" s="649">
        <v>1</v>
      </c>
      <c r="I18" s="23">
        <v>0</v>
      </c>
      <c r="J18" s="649">
        <v>0</v>
      </c>
      <c r="K18" s="649">
        <f t="shared" si="1"/>
        <v>0</v>
      </c>
      <c r="L18" s="649">
        <f t="shared" si="2"/>
        <v>1</v>
      </c>
      <c r="M18" s="406">
        <f t="shared" si="3"/>
        <v>0</v>
      </c>
      <c r="N18" s="649">
        <f t="shared" si="4"/>
        <v>0</v>
      </c>
      <c r="O18" s="649">
        <f t="shared" si="5"/>
        <v>0</v>
      </c>
      <c r="P18" s="14"/>
    </row>
    <row r="19" spans="1:16" x14ac:dyDescent="0.2">
      <c r="A19" s="12">
        <f>'9'!A16</f>
        <v>8</v>
      </c>
      <c r="B19" s="12"/>
      <c r="C19" s="12" t="str">
        <f>'9'!C16</f>
        <v>Lespadangan</v>
      </c>
      <c r="D19" s="649">
        <v>0</v>
      </c>
      <c r="E19" s="649">
        <v>0</v>
      </c>
      <c r="F19" s="649">
        <v>0</v>
      </c>
      <c r="G19" s="649">
        <f t="shared" si="0"/>
        <v>0</v>
      </c>
      <c r="H19" s="649">
        <v>0</v>
      </c>
      <c r="I19" s="649">
        <v>0</v>
      </c>
      <c r="J19" s="649">
        <v>0</v>
      </c>
      <c r="K19" s="649">
        <f t="shared" si="1"/>
        <v>0</v>
      </c>
      <c r="L19" s="649">
        <f t="shared" si="2"/>
        <v>0</v>
      </c>
      <c r="M19" s="406">
        <f t="shared" si="3"/>
        <v>0</v>
      </c>
      <c r="N19" s="649">
        <f t="shared" si="4"/>
        <v>0</v>
      </c>
      <c r="O19" s="649">
        <f t="shared" si="5"/>
        <v>0</v>
      </c>
      <c r="P19" s="14"/>
    </row>
    <row r="20" spans="1:16" x14ac:dyDescent="0.2">
      <c r="A20" s="12">
        <f>'9'!A17</f>
        <v>9</v>
      </c>
      <c r="B20" s="12" t="str">
        <f>'9'!B17</f>
        <v>Kemlagi</v>
      </c>
      <c r="C20" s="12" t="str">
        <f>'9'!C17</f>
        <v>Kemlagi</v>
      </c>
      <c r="D20" s="649">
        <v>0</v>
      </c>
      <c r="E20" s="649">
        <v>0</v>
      </c>
      <c r="F20" s="649">
        <v>0</v>
      </c>
      <c r="G20" s="649">
        <f t="shared" si="0"/>
        <v>0</v>
      </c>
      <c r="H20" s="649">
        <v>2</v>
      </c>
      <c r="I20" s="406">
        <v>0</v>
      </c>
      <c r="J20" s="649">
        <v>0</v>
      </c>
      <c r="K20" s="649">
        <f t="shared" si="1"/>
        <v>0</v>
      </c>
      <c r="L20" s="649">
        <f t="shared" si="2"/>
        <v>2</v>
      </c>
      <c r="M20" s="406">
        <f t="shared" si="3"/>
        <v>0</v>
      </c>
      <c r="N20" s="649">
        <f t="shared" si="4"/>
        <v>0</v>
      </c>
      <c r="O20" s="649">
        <f t="shared" si="5"/>
        <v>0</v>
      </c>
      <c r="P20" s="14"/>
    </row>
    <row r="21" spans="1:16" x14ac:dyDescent="0.2">
      <c r="A21" s="12">
        <f>'9'!A18</f>
        <v>10</v>
      </c>
      <c r="B21" s="12"/>
      <c r="C21" s="12" t="str">
        <f>'9'!C18</f>
        <v>Kedungsari</v>
      </c>
      <c r="D21" s="649">
        <v>1</v>
      </c>
      <c r="E21" s="406">
        <v>0</v>
      </c>
      <c r="F21" s="649">
        <v>0</v>
      </c>
      <c r="G21" s="649">
        <f t="shared" ref="G21:G38" si="6">SUM(E21:F21)</f>
        <v>0</v>
      </c>
      <c r="H21" s="649">
        <v>0</v>
      </c>
      <c r="I21" s="649">
        <v>1</v>
      </c>
      <c r="J21" s="649">
        <v>0</v>
      </c>
      <c r="K21" s="649">
        <f t="shared" ref="K21:K38" si="7">SUM(I21:J21)</f>
        <v>1</v>
      </c>
      <c r="L21" s="649">
        <f t="shared" ref="L21:L38" si="8">+D21+H21</f>
        <v>1</v>
      </c>
      <c r="M21" s="406">
        <f t="shared" si="3"/>
        <v>1</v>
      </c>
      <c r="N21" s="649">
        <f t="shared" ref="N21:N38" si="9">+F21+J21</f>
        <v>0</v>
      </c>
      <c r="O21" s="649">
        <f t="shared" ref="O21:O38" si="10">+G21+K21</f>
        <v>1</v>
      </c>
      <c r="P21" s="14"/>
    </row>
    <row r="22" spans="1:16" x14ac:dyDescent="0.2">
      <c r="A22" s="12">
        <f>'9'!A19</f>
        <v>11</v>
      </c>
      <c r="B22" s="12" t="str">
        <f>'9'!B19</f>
        <v>Dawarblandong</v>
      </c>
      <c r="C22" s="12" t="str">
        <f>'9'!C19</f>
        <v>Dawarblandong</v>
      </c>
      <c r="D22" s="649">
        <v>0</v>
      </c>
      <c r="E22" s="649">
        <v>0</v>
      </c>
      <c r="F22" s="649">
        <v>0</v>
      </c>
      <c r="G22" s="649">
        <f t="shared" si="6"/>
        <v>0</v>
      </c>
      <c r="H22" s="649">
        <v>0</v>
      </c>
      <c r="I22" s="649">
        <v>0</v>
      </c>
      <c r="J22" s="649">
        <v>0</v>
      </c>
      <c r="K22" s="649">
        <f t="shared" si="7"/>
        <v>0</v>
      </c>
      <c r="L22" s="649">
        <f t="shared" si="8"/>
        <v>0</v>
      </c>
      <c r="M22" s="406">
        <f t="shared" si="3"/>
        <v>0</v>
      </c>
      <c r="N22" s="649">
        <f t="shared" si="9"/>
        <v>0</v>
      </c>
      <c r="O22" s="649">
        <f t="shared" si="10"/>
        <v>0</v>
      </c>
      <c r="P22" s="14"/>
    </row>
    <row r="23" spans="1:16" x14ac:dyDescent="0.2">
      <c r="A23" s="12">
        <f>'9'!A20</f>
        <v>12</v>
      </c>
      <c r="B23" s="12" t="str">
        <f>'9'!B20</f>
        <v>Jetis</v>
      </c>
      <c r="C23" s="12" t="str">
        <f>'9'!C20</f>
        <v>Kupang</v>
      </c>
      <c r="D23" s="649">
        <v>2</v>
      </c>
      <c r="E23" s="406">
        <v>0</v>
      </c>
      <c r="F23" s="649">
        <v>0</v>
      </c>
      <c r="G23" s="649">
        <f t="shared" si="6"/>
        <v>0</v>
      </c>
      <c r="H23" s="649">
        <v>2</v>
      </c>
      <c r="I23" s="406">
        <v>0</v>
      </c>
      <c r="J23" s="649">
        <v>0</v>
      </c>
      <c r="K23" s="649">
        <f t="shared" si="7"/>
        <v>0</v>
      </c>
      <c r="L23" s="649">
        <f t="shared" si="8"/>
        <v>4</v>
      </c>
      <c r="M23" s="406">
        <f t="shared" si="3"/>
        <v>0</v>
      </c>
      <c r="N23" s="649">
        <f t="shared" si="9"/>
        <v>0</v>
      </c>
      <c r="O23" s="649">
        <f t="shared" si="10"/>
        <v>0</v>
      </c>
      <c r="P23" s="14"/>
    </row>
    <row r="24" spans="1:16" x14ac:dyDescent="0.2">
      <c r="A24" s="12">
        <f>'9'!A21</f>
        <v>13</v>
      </c>
      <c r="B24" s="12"/>
      <c r="C24" s="12" t="str">
        <f>'9'!C21</f>
        <v>Jetis</v>
      </c>
      <c r="D24" s="649">
        <v>0</v>
      </c>
      <c r="E24" s="649">
        <v>0</v>
      </c>
      <c r="F24" s="649">
        <v>0</v>
      </c>
      <c r="G24" s="649">
        <f t="shared" si="6"/>
        <v>0</v>
      </c>
      <c r="H24" s="649">
        <v>1</v>
      </c>
      <c r="I24" s="406">
        <v>1</v>
      </c>
      <c r="J24" s="649">
        <v>0</v>
      </c>
      <c r="K24" s="649">
        <f t="shared" si="7"/>
        <v>1</v>
      </c>
      <c r="L24" s="649">
        <f t="shared" si="8"/>
        <v>1</v>
      </c>
      <c r="M24" s="406">
        <f t="shared" si="3"/>
        <v>1</v>
      </c>
      <c r="N24" s="649">
        <f t="shared" si="9"/>
        <v>0</v>
      </c>
      <c r="O24" s="649">
        <f t="shared" si="10"/>
        <v>1</v>
      </c>
      <c r="P24" s="14"/>
    </row>
    <row r="25" spans="1:16" x14ac:dyDescent="0.2">
      <c r="A25" s="12">
        <f>'9'!A22</f>
        <v>14</v>
      </c>
      <c r="B25" s="12" t="str">
        <f>'9'!B22</f>
        <v>Mojosari</v>
      </c>
      <c r="C25" s="12" t="str">
        <f>'9'!C22</f>
        <v>Mojosari</v>
      </c>
      <c r="D25" s="649">
        <v>0</v>
      </c>
      <c r="E25" s="649">
        <v>0</v>
      </c>
      <c r="F25" s="649">
        <v>0</v>
      </c>
      <c r="G25" s="649">
        <f t="shared" si="6"/>
        <v>0</v>
      </c>
      <c r="H25" s="649">
        <v>1</v>
      </c>
      <c r="I25" s="406">
        <v>0</v>
      </c>
      <c r="J25" s="649">
        <v>0</v>
      </c>
      <c r="K25" s="649">
        <f t="shared" si="7"/>
        <v>0</v>
      </c>
      <c r="L25" s="649">
        <f t="shared" si="8"/>
        <v>1</v>
      </c>
      <c r="M25" s="406">
        <f t="shared" si="3"/>
        <v>0</v>
      </c>
      <c r="N25" s="649">
        <f t="shared" si="9"/>
        <v>0</v>
      </c>
      <c r="O25" s="649">
        <f t="shared" si="10"/>
        <v>0</v>
      </c>
      <c r="P25" s="14"/>
    </row>
    <row r="26" spans="1:16" x14ac:dyDescent="0.2">
      <c r="A26" s="12">
        <f>'9'!A23</f>
        <v>15</v>
      </c>
      <c r="B26" s="12"/>
      <c r="C26" s="12" t="str">
        <f>'9'!C23</f>
        <v>Modopuro</v>
      </c>
      <c r="D26" s="649">
        <v>1</v>
      </c>
      <c r="E26" s="649">
        <v>1</v>
      </c>
      <c r="F26" s="649">
        <v>0</v>
      </c>
      <c r="G26" s="649">
        <f t="shared" si="6"/>
        <v>1</v>
      </c>
      <c r="H26" s="649">
        <v>1</v>
      </c>
      <c r="I26" s="406">
        <v>0</v>
      </c>
      <c r="J26" s="649">
        <v>0</v>
      </c>
      <c r="K26" s="649">
        <f t="shared" si="7"/>
        <v>0</v>
      </c>
      <c r="L26" s="649">
        <f t="shared" si="8"/>
        <v>2</v>
      </c>
      <c r="M26" s="406">
        <f t="shared" si="3"/>
        <v>1</v>
      </c>
      <c r="N26" s="649">
        <f t="shared" si="9"/>
        <v>0</v>
      </c>
      <c r="O26" s="649">
        <f t="shared" si="10"/>
        <v>1</v>
      </c>
      <c r="P26" s="14"/>
    </row>
    <row r="27" spans="1:16" x14ac:dyDescent="0.2">
      <c r="A27" s="12">
        <f>'9'!A24</f>
        <v>16</v>
      </c>
      <c r="B27" s="12" t="str">
        <f>'9'!B24</f>
        <v>Pungging</v>
      </c>
      <c r="C27" s="12" t="str">
        <f>'9'!C24</f>
        <v>Pungging</v>
      </c>
      <c r="D27" s="649">
        <v>3</v>
      </c>
      <c r="E27" s="406">
        <v>0</v>
      </c>
      <c r="F27" s="649">
        <v>0</v>
      </c>
      <c r="G27" s="649">
        <f t="shared" si="6"/>
        <v>0</v>
      </c>
      <c r="H27" s="649">
        <v>2</v>
      </c>
      <c r="I27" s="406">
        <v>0</v>
      </c>
      <c r="J27" s="649">
        <v>0</v>
      </c>
      <c r="K27" s="649">
        <f t="shared" si="7"/>
        <v>0</v>
      </c>
      <c r="L27" s="649">
        <f t="shared" si="8"/>
        <v>5</v>
      </c>
      <c r="M27" s="406">
        <f t="shared" si="3"/>
        <v>0</v>
      </c>
      <c r="N27" s="649">
        <f t="shared" si="9"/>
        <v>0</v>
      </c>
      <c r="O27" s="649">
        <f t="shared" si="10"/>
        <v>0</v>
      </c>
      <c r="P27" s="14"/>
    </row>
    <row r="28" spans="1:16" x14ac:dyDescent="0.2">
      <c r="A28" s="12">
        <f>'9'!A25</f>
        <v>17</v>
      </c>
      <c r="B28" s="12"/>
      <c r="C28" s="12" t="str">
        <f>'9'!C25</f>
        <v>Watukenongo</v>
      </c>
      <c r="D28" s="649">
        <v>2</v>
      </c>
      <c r="E28" s="406">
        <v>0</v>
      </c>
      <c r="F28" s="649">
        <v>0</v>
      </c>
      <c r="G28" s="649">
        <f t="shared" si="6"/>
        <v>0</v>
      </c>
      <c r="H28" s="649">
        <v>2</v>
      </c>
      <c r="I28" s="406">
        <v>0</v>
      </c>
      <c r="J28" s="649">
        <v>0</v>
      </c>
      <c r="K28" s="649">
        <f t="shared" si="7"/>
        <v>0</v>
      </c>
      <c r="L28" s="649">
        <f t="shared" si="8"/>
        <v>4</v>
      </c>
      <c r="M28" s="406">
        <f t="shared" si="3"/>
        <v>0</v>
      </c>
      <c r="N28" s="649">
        <f t="shared" si="9"/>
        <v>0</v>
      </c>
      <c r="O28" s="649">
        <f t="shared" si="10"/>
        <v>0</v>
      </c>
      <c r="P28" s="14"/>
    </row>
    <row r="29" spans="1:16" x14ac:dyDescent="0.2">
      <c r="A29" s="12">
        <f>'9'!A26</f>
        <v>18</v>
      </c>
      <c r="B29" s="12" t="str">
        <f>'9'!B26</f>
        <v>Ngoro</v>
      </c>
      <c r="C29" s="12" t="str">
        <f>'9'!C26</f>
        <v>Ngoro</v>
      </c>
      <c r="D29" s="649">
        <v>0</v>
      </c>
      <c r="E29" s="649">
        <v>0</v>
      </c>
      <c r="F29" s="649">
        <v>0</v>
      </c>
      <c r="G29" s="649">
        <f t="shared" si="6"/>
        <v>0</v>
      </c>
      <c r="H29" s="649">
        <v>1</v>
      </c>
      <c r="I29" s="406">
        <v>0</v>
      </c>
      <c r="J29" s="649">
        <v>0</v>
      </c>
      <c r="K29" s="649">
        <f t="shared" si="7"/>
        <v>0</v>
      </c>
      <c r="L29" s="649">
        <f t="shared" si="8"/>
        <v>1</v>
      </c>
      <c r="M29" s="406">
        <f t="shared" si="3"/>
        <v>0</v>
      </c>
      <c r="N29" s="649">
        <f t="shared" si="9"/>
        <v>0</v>
      </c>
      <c r="O29" s="649">
        <f t="shared" si="10"/>
        <v>0</v>
      </c>
      <c r="P29" s="14"/>
    </row>
    <row r="30" spans="1:16" x14ac:dyDescent="0.2">
      <c r="A30" s="12">
        <f>'9'!A27</f>
        <v>19</v>
      </c>
      <c r="B30" s="12"/>
      <c r="C30" s="12" t="str">
        <f>'9'!C27</f>
        <v>Manduro</v>
      </c>
      <c r="D30" s="649">
        <v>1</v>
      </c>
      <c r="E30" s="406">
        <v>0</v>
      </c>
      <c r="F30" s="649">
        <v>0</v>
      </c>
      <c r="G30" s="649">
        <f t="shared" si="6"/>
        <v>0</v>
      </c>
      <c r="H30" s="649">
        <v>0</v>
      </c>
      <c r="I30" s="406">
        <v>0</v>
      </c>
      <c r="J30" s="649">
        <v>0</v>
      </c>
      <c r="K30" s="649">
        <f t="shared" si="7"/>
        <v>0</v>
      </c>
      <c r="L30" s="649">
        <f t="shared" si="8"/>
        <v>1</v>
      </c>
      <c r="M30" s="406">
        <f t="shared" si="3"/>
        <v>0</v>
      </c>
      <c r="N30" s="649">
        <f t="shared" si="9"/>
        <v>0</v>
      </c>
      <c r="O30" s="649">
        <f t="shared" si="10"/>
        <v>0</v>
      </c>
      <c r="P30" s="14"/>
    </row>
    <row r="31" spans="1:16" x14ac:dyDescent="0.2">
      <c r="A31" s="12">
        <f>'9'!A28</f>
        <v>20</v>
      </c>
      <c r="B31" s="12" t="str">
        <f>'9'!B28</f>
        <v>Dlanggu</v>
      </c>
      <c r="C31" s="12" t="str">
        <f>'9'!C28</f>
        <v>Dlanggu</v>
      </c>
      <c r="D31" s="649">
        <v>1</v>
      </c>
      <c r="E31" s="406">
        <v>0</v>
      </c>
      <c r="F31" s="649">
        <v>0</v>
      </c>
      <c r="G31" s="649">
        <f t="shared" si="6"/>
        <v>0</v>
      </c>
      <c r="H31" s="649">
        <v>4</v>
      </c>
      <c r="I31" s="406">
        <v>0</v>
      </c>
      <c r="J31" s="649">
        <v>0</v>
      </c>
      <c r="K31" s="649">
        <f t="shared" si="7"/>
        <v>0</v>
      </c>
      <c r="L31" s="649">
        <f t="shared" si="8"/>
        <v>5</v>
      </c>
      <c r="M31" s="406">
        <f t="shared" si="3"/>
        <v>0</v>
      </c>
      <c r="N31" s="649">
        <f t="shared" si="9"/>
        <v>0</v>
      </c>
      <c r="O31" s="649">
        <f t="shared" si="10"/>
        <v>0</v>
      </c>
      <c r="P31" s="14"/>
    </row>
    <row r="32" spans="1:16" x14ac:dyDescent="0.2">
      <c r="A32" s="12">
        <f>'9'!A29</f>
        <v>21</v>
      </c>
      <c r="B32" s="12" t="str">
        <f>'9'!B29</f>
        <v>Kutorejo</v>
      </c>
      <c r="C32" s="12" t="str">
        <f>'9'!C29</f>
        <v>Kutorejo</v>
      </c>
      <c r="D32" s="649">
        <v>0</v>
      </c>
      <c r="E32" s="649">
        <v>0</v>
      </c>
      <c r="F32" s="649">
        <v>0</v>
      </c>
      <c r="G32" s="649">
        <f t="shared" si="6"/>
        <v>0</v>
      </c>
      <c r="H32" s="649">
        <v>1</v>
      </c>
      <c r="I32" s="406">
        <v>0</v>
      </c>
      <c r="J32" s="649">
        <v>0</v>
      </c>
      <c r="K32" s="649">
        <f t="shared" si="7"/>
        <v>0</v>
      </c>
      <c r="L32" s="649">
        <f t="shared" si="8"/>
        <v>1</v>
      </c>
      <c r="M32" s="406">
        <f t="shared" si="3"/>
        <v>0</v>
      </c>
      <c r="N32" s="649">
        <f t="shared" si="9"/>
        <v>0</v>
      </c>
      <c r="O32" s="649">
        <f t="shared" si="10"/>
        <v>0</v>
      </c>
      <c r="P32" s="14"/>
    </row>
    <row r="33" spans="1:16" x14ac:dyDescent="0.2">
      <c r="A33" s="12">
        <f>'9'!A30</f>
        <v>22</v>
      </c>
      <c r="B33" s="12"/>
      <c r="C33" s="12" t="str">
        <f>'9'!C30</f>
        <v>Pesanggrahan</v>
      </c>
      <c r="D33" s="649">
        <v>0</v>
      </c>
      <c r="E33" s="649">
        <v>0</v>
      </c>
      <c r="F33" s="649">
        <v>0</v>
      </c>
      <c r="G33" s="649">
        <f t="shared" si="6"/>
        <v>0</v>
      </c>
      <c r="H33" s="649">
        <v>0</v>
      </c>
      <c r="I33" s="406">
        <v>0</v>
      </c>
      <c r="J33" s="649">
        <v>0</v>
      </c>
      <c r="K33" s="649">
        <f t="shared" si="7"/>
        <v>0</v>
      </c>
      <c r="L33" s="649">
        <f t="shared" si="8"/>
        <v>0</v>
      </c>
      <c r="M33" s="406">
        <f t="shared" si="3"/>
        <v>0</v>
      </c>
      <c r="N33" s="649">
        <f t="shared" si="9"/>
        <v>0</v>
      </c>
      <c r="O33" s="649">
        <f t="shared" si="10"/>
        <v>0</v>
      </c>
      <c r="P33" s="14"/>
    </row>
    <row r="34" spans="1:16" x14ac:dyDescent="0.2">
      <c r="A34" s="12">
        <f>'9'!A31</f>
        <v>23</v>
      </c>
      <c r="B34" s="12" t="str">
        <f>'9'!B31</f>
        <v>Pacet</v>
      </c>
      <c r="C34" s="12" t="str">
        <f>'9'!C31</f>
        <v>Pacet</v>
      </c>
      <c r="D34" s="649">
        <v>2</v>
      </c>
      <c r="E34" s="649">
        <v>2</v>
      </c>
      <c r="F34" s="649">
        <v>0</v>
      </c>
      <c r="G34" s="649">
        <f t="shared" si="6"/>
        <v>2</v>
      </c>
      <c r="H34" s="649">
        <v>1</v>
      </c>
      <c r="I34" s="406">
        <v>0</v>
      </c>
      <c r="J34" s="649">
        <v>0</v>
      </c>
      <c r="K34" s="649">
        <f t="shared" si="7"/>
        <v>0</v>
      </c>
      <c r="L34" s="649">
        <f t="shared" si="8"/>
        <v>3</v>
      </c>
      <c r="M34" s="406">
        <f t="shared" si="3"/>
        <v>2</v>
      </c>
      <c r="N34" s="649">
        <f t="shared" si="9"/>
        <v>0</v>
      </c>
      <c r="O34" s="649">
        <f t="shared" si="10"/>
        <v>2</v>
      </c>
      <c r="P34" s="14"/>
    </row>
    <row r="35" spans="1:16" x14ac:dyDescent="0.2">
      <c r="A35" s="12">
        <f>'9'!A32</f>
        <v>24</v>
      </c>
      <c r="B35" s="12"/>
      <c r="C35" s="12" t="str">
        <f>'9'!C32</f>
        <v>Pandan</v>
      </c>
      <c r="D35" s="649">
        <v>1</v>
      </c>
      <c r="E35" s="649">
        <v>1</v>
      </c>
      <c r="F35" s="649">
        <v>0</v>
      </c>
      <c r="G35" s="649">
        <f t="shared" si="6"/>
        <v>1</v>
      </c>
      <c r="H35" s="649">
        <v>2</v>
      </c>
      <c r="I35" s="406">
        <v>0</v>
      </c>
      <c r="J35" s="649">
        <v>0</v>
      </c>
      <c r="K35" s="649">
        <f t="shared" si="7"/>
        <v>0</v>
      </c>
      <c r="L35" s="649">
        <f t="shared" si="8"/>
        <v>3</v>
      </c>
      <c r="M35" s="406">
        <f t="shared" si="3"/>
        <v>1</v>
      </c>
      <c r="N35" s="649">
        <f t="shared" si="9"/>
        <v>0</v>
      </c>
      <c r="O35" s="649">
        <f t="shared" si="10"/>
        <v>1</v>
      </c>
      <c r="P35" s="14"/>
    </row>
    <row r="36" spans="1:16" x14ac:dyDescent="0.2">
      <c r="A36" s="12">
        <f>'9'!A33</f>
        <v>25</v>
      </c>
      <c r="B36" s="12" t="str">
        <f>'9'!B33</f>
        <v>Trawas</v>
      </c>
      <c r="C36" s="12" t="str">
        <f>'9'!C33</f>
        <v>Trawas</v>
      </c>
      <c r="D36" s="649">
        <v>1</v>
      </c>
      <c r="E36" s="649">
        <v>1</v>
      </c>
      <c r="F36" s="649">
        <v>0</v>
      </c>
      <c r="G36" s="649">
        <f t="shared" si="6"/>
        <v>1</v>
      </c>
      <c r="H36" s="649">
        <v>0</v>
      </c>
      <c r="I36" s="406">
        <v>0</v>
      </c>
      <c r="J36" s="649">
        <v>0</v>
      </c>
      <c r="K36" s="649">
        <f t="shared" si="7"/>
        <v>0</v>
      </c>
      <c r="L36" s="649">
        <f t="shared" si="8"/>
        <v>1</v>
      </c>
      <c r="M36" s="406">
        <f t="shared" si="3"/>
        <v>1</v>
      </c>
      <c r="N36" s="649">
        <f t="shared" si="9"/>
        <v>0</v>
      </c>
      <c r="O36" s="649">
        <f t="shared" si="10"/>
        <v>1</v>
      </c>
      <c r="P36" s="14"/>
    </row>
    <row r="37" spans="1:16" x14ac:dyDescent="0.2">
      <c r="A37" s="12">
        <f>'9'!A34</f>
        <v>26</v>
      </c>
      <c r="B37" s="12" t="str">
        <f>'9'!B34</f>
        <v>Gondang</v>
      </c>
      <c r="C37" s="12" t="str">
        <f>'9'!C34</f>
        <v>Gondang</v>
      </c>
      <c r="D37" s="649">
        <v>1</v>
      </c>
      <c r="E37" s="406">
        <v>0</v>
      </c>
      <c r="F37" s="649">
        <v>0</v>
      </c>
      <c r="G37" s="649">
        <f t="shared" si="6"/>
        <v>0</v>
      </c>
      <c r="H37" s="649">
        <v>0</v>
      </c>
      <c r="I37" s="649">
        <v>0</v>
      </c>
      <c r="J37" s="649">
        <v>0</v>
      </c>
      <c r="K37" s="649">
        <f t="shared" si="7"/>
        <v>0</v>
      </c>
      <c r="L37" s="649">
        <f t="shared" si="8"/>
        <v>1</v>
      </c>
      <c r="M37" s="406">
        <f t="shared" si="3"/>
        <v>0</v>
      </c>
      <c r="N37" s="649">
        <f t="shared" si="9"/>
        <v>0</v>
      </c>
      <c r="O37" s="649">
        <f t="shared" si="10"/>
        <v>0</v>
      </c>
      <c r="P37" s="14"/>
    </row>
    <row r="38" spans="1:16" x14ac:dyDescent="0.2">
      <c r="A38" s="12">
        <f>'9'!A35</f>
        <v>27</v>
      </c>
      <c r="B38" s="12" t="str">
        <f>'9'!B35</f>
        <v>Jatirejo</v>
      </c>
      <c r="C38" s="12" t="str">
        <f>'9'!C35</f>
        <v>Jatirejo</v>
      </c>
      <c r="D38" s="649">
        <v>5</v>
      </c>
      <c r="E38" s="649">
        <v>1</v>
      </c>
      <c r="F38" s="649">
        <v>0</v>
      </c>
      <c r="G38" s="649">
        <f t="shared" si="6"/>
        <v>1</v>
      </c>
      <c r="H38" s="649">
        <v>1</v>
      </c>
      <c r="I38" s="649">
        <v>1</v>
      </c>
      <c r="J38" s="649">
        <v>0</v>
      </c>
      <c r="K38" s="649">
        <f t="shared" si="7"/>
        <v>1</v>
      </c>
      <c r="L38" s="649">
        <f t="shared" si="8"/>
        <v>6</v>
      </c>
      <c r="M38" s="406">
        <f t="shared" si="3"/>
        <v>2</v>
      </c>
      <c r="N38" s="649">
        <f t="shared" si="9"/>
        <v>0</v>
      </c>
      <c r="O38" s="649">
        <f t="shared" si="10"/>
        <v>2</v>
      </c>
      <c r="P38" s="14"/>
    </row>
    <row r="39" spans="1:16" ht="20.25" customHeight="1" x14ac:dyDescent="0.2">
      <c r="A39" s="32" t="s">
        <v>157</v>
      </c>
      <c r="B39" s="32"/>
      <c r="C39" s="32"/>
      <c r="D39" s="650">
        <f t="shared" ref="D39:O39" si="11">SUM(D12:D38)</f>
        <v>26</v>
      </c>
      <c r="E39" s="2">
        <f t="shared" si="11"/>
        <v>9</v>
      </c>
      <c r="F39" s="650">
        <f t="shared" si="11"/>
        <v>0</v>
      </c>
      <c r="G39" s="650">
        <f t="shared" si="11"/>
        <v>9</v>
      </c>
      <c r="H39" s="650">
        <f t="shared" si="11"/>
        <v>32</v>
      </c>
      <c r="I39" s="2">
        <f t="shared" si="11"/>
        <v>4</v>
      </c>
      <c r="J39" s="650">
        <f t="shared" si="11"/>
        <v>1</v>
      </c>
      <c r="K39" s="650">
        <f t="shared" si="11"/>
        <v>5</v>
      </c>
      <c r="L39" s="650">
        <f t="shared" si="11"/>
        <v>58</v>
      </c>
      <c r="M39" s="650">
        <f t="shared" si="11"/>
        <v>13</v>
      </c>
      <c r="N39" s="650">
        <f t="shared" si="11"/>
        <v>1</v>
      </c>
      <c r="O39" s="650">
        <f t="shared" si="11"/>
        <v>14</v>
      </c>
      <c r="P39" s="14"/>
    </row>
    <row r="40" spans="1:16" ht="20.25" customHeight="1" x14ac:dyDescent="0.2">
      <c r="A40" s="1305" t="s">
        <v>180</v>
      </c>
      <c r="B40" s="1306"/>
      <c r="C40" s="1306"/>
      <c r="D40" s="1028">
        <f>D39/'20'!D39*1000</f>
        <v>3.2194155522535906</v>
      </c>
      <c r="E40" s="1028">
        <f>E39/'20'!D39*1000</f>
        <v>1.1144130757800892</v>
      </c>
      <c r="F40" s="1028">
        <f>F39/'20'!D39*1000</f>
        <v>0</v>
      </c>
      <c r="G40" s="1028">
        <f>G39/'20'!$D$39*1000</f>
        <v>1.1144130757800892</v>
      </c>
      <c r="H40" s="1028">
        <f>H39/'20'!$G$39*1000</f>
        <v>4.0231330148353033</v>
      </c>
      <c r="I40" s="1028">
        <f>I39/'20'!$G$39*1000</f>
        <v>0.50289162685441291</v>
      </c>
      <c r="J40" s="1028">
        <f>J39/'20'!$G$39*1000</f>
        <v>0.12572290671360323</v>
      </c>
      <c r="K40" s="1028">
        <f>K39/'20'!$G$39*1000</f>
        <v>0.628614533568016</v>
      </c>
      <c r="L40" s="1043">
        <f>L39/'20'!J39*1000</f>
        <v>3.6182158452900812</v>
      </c>
      <c r="M40" s="1043">
        <f>M39/'20'!J39*1000</f>
        <v>0.81097941359950099</v>
      </c>
      <c r="N40" s="1043">
        <f>N39/'20'!J39*1000</f>
        <v>6.2383031815346233E-2</v>
      </c>
      <c r="O40" s="1043">
        <f>O39/'20'!J39*1000</f>
        <v>0.8733624454148472</v>
      </c>
      <c r="P40" s="92"/>
    </row>
    <row r="42" spans="1:16" x14ac:dyDescent="0.2">
      <c r="A42" s="689" t="s">
        <v>1342</v>
      </c>
      <c r="B42" s="689"/>
    </row>
    <row r="43" spans="1:16" x14ac:dyDescent="0.2">
      <c r="A43" s="689" t="s">
        <v>375</v>
      </c>
      <c r="B43" s="689"/>
    </row>
    <row r="44" spans="1:16" x14ac:dyDescent="0.2">
      <c r="A44" s="689"/>
      <c r="B44" s="689" t="s">
        <v>1008</v>
      </c>
    </row>
  </sheetData>
  <mergeCells count="14">
    <mergeCell ref="D9:D10"/>
    <mergeCell ref="H9:H10"/>
    <mergeCell ref="D8:G8"/>
    <mergeCell ref="H8:K8"/>
    <mergeCell ref="L8:O8"/>
    <mergeCell ref="D7:O7"/>
    <mergeCell ref="A40:C40"/>
    <mergeCell ref="E9:G9"/>
    <mergeCell ref="I9:K9"/>
    <mergeCell ref="M9:O9"/>
    <mergeCell ref="L9:L10"/>
    <mergeCell ref="A7:A10"/>
    <mergeCell ref="B7:B10"/>
    <mergeCell ref="C7:C10"/>
  </mergeCells>
  <phoneticPr fontId="13" type="noConversion"/>
  <conditionalFormatting sqref="E13:E14 E16:E20 E22 E24:E26 E29 E32:E36">
    <cfRule type="cellIs" dxfId="3" priority="5" stopIfTrue="1" operator="lessThan">
      <formula>$D13</formula>
    </cfRule>
  </conditionalFormatting>
  <conditionalFormatting sqref="I13 I19 I21:I22 I37">
    <cfRule type="cellIs" dxfId="2" priority="4" stopIfTrue="1" operator="lessThan">
      <formula>$H13</formula>
    </cfRule>
  </conditionalFormatting>
  <printOptions horizontalCentered="1"/>
  <pageMargins left="0.6" right="0.54" top="0.91" bottom="0.56999999999999995" header="0.511811023622047" footer="0.31"/>
  <pageSetup paperSize="130" scale="67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W41"/>
  <sheetViews>
    <sheetView view="pageBreakPreview" zoomScale="60" zoomScaleNormal="62" workbookViewId="0">
      <selection activeCell="F14" sqref="F14"/>
    </sheetView>
  </sheetViews>
  <sheetFormatPr defaultColWidth="12.7109375" defaultRowHeight="15" x14ac:dyDescent="0.2"/>
  <cols>
    <col min="1" max="1" width="5.7109375" style="4" customWidth="1"/>
    <col min="2" max="2" width="21.7109375" style="4" customWidth="1"/>
    <col min="3" max="3" width="19.85546875" style="4" customWidth="1"/>
    <col min="4" max="5" width="9.7109375" style="4" customWidth="1"/>
    <col min="6" max="6" width="11.140625" style="4" customWidth="1"/>
    <col min="7" max="7" width="9.7109375" style="4" customWidth="1"/>
    <col min="8" max="8" width="11.42578125" style="4" customWidth="1"/>
    <col min="9" max="11" width="9.7109375" style="4" customWidth="1"/>
    <col min="12" max="15" width="10.85546875" style="4" customWidth="1"/>
    <col min="16" max="18" width="9.7109375" style="4" customWidth="1"/>
    <col min="19" max="19" width="10.85546875" style="4" customWidth="1"/>
    <col min="20" max="23" width="9.7109375" style="4" customWidth="1"/>
    <col min="24" max="250" width="9.140625" style="4" customWidth="1"/>
    <col min="251" max="251" width="5.7109375" style="4" customWidth="1"/>
    <col min="252" max="252" width="21.7109375" style="4" customWidth="1"/>
    <col min="253" max="253" width="19.85546875" style="4" customWidth="1"/>
    <col min="254" max="16384" width="12.7109375" style="4"/>
  </cols>
  <sheetData>
    <row r="1" spans="1:23" x14ac:dyDescent="0.2">
      <c r="A1" s="4" t="s">
        <v>687</v>
      </c>
    </row>
    <row r="2" spans="1:23" x14ac:dyDescent="0.2">
      <c r="A2" s="4" t="s">
        <v>152</v>
      </c>
    </row>
    <row r="3" spans="1:23" s="203" customFormat="1" ht="16.5" x14ac:dyDescent="0.2">
      <c r="A3" s="207" t="s">
        <v>1009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</row>
    <row r="4" spans="1:23" s="203" customFormat="1" ht="16.5" x14ac:dyDescent="0.2">
      <c r="I4" s="202"/>
      <c r="J4" s="210" t="str">
        <f>'1'!E5</f>
        <v>KABUPATEN</v>
      </c>
      <c r="K4" s="206" t="str">
        <f>'1'!F5</f>
        <v>MOJOKERTO</v>
      </c>
      <c r="L4" s="202"/>
      <c r="M4" s="202"/>
      <c r="N4" s="202"/>
      <c r="O4" s="202"/>
    </row>
    <row r="5" spans="1:23" s="203" customFormat="1" ht="16.5" x14ac:dyDescent="0.2">
      <c r="D5" s="202"/>
      <c r="E5" s="202"/>
      <c r="I5" s="202"/>
      <c r="J5" s="210" t="str">
        <f>'1'!E6</f>
        <v xml:space="preserve">TAHUN </v>
      </c>
      <c r="K5" s="206">
        <f>'1'!F6</f>
        <v>2021</v>
      </c>
      <c r="L5" s="202"/>
      <c r="M5" s="202"/>
      <c r="N5" s="202"/>
      <c r="O5" s="202"/>
    </row>
    <row r="6" spans="1:23" x14ac:dyDescent="0.2">
      <c r="A6" s="378"/>
      <c r="B6" s="378"/>
      <c r="C6" s="378"/>
      <c r="D6" s="378"/>
      <c r="E6" s="378"/>
      <c r="F6" s="378"/>
      <c r="G6" s="834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</row>
    <row r="7" spans="1:23" x14ac:dyDescent="0.2">
      <c r="A7" s="1170" t="s">
        <v>153</v>
      </c>
      <c r="B7" s="1170" t="s">
        <v>154</v>
      </c>
      <c r="C7" s="1170" t="s">
        <v>156</v>
      </c>
      <c r="D7" s="1246" t="s">
        <v>413</v>
      </c>
      <c r="E7" s="1246"/>
      <c r="F7" s="1246"/>
      <c r="G7" s="1246"/>
      <c r="H7" s="1246"/>
      <c r="I7" s="1246"/>
      <c r="J7" s="1246" t="s">
        <v>414</v>
      </c>
      <c r="K7" s="1246"/>
      <c r="L7" s="1246"/>
      <c r="M7" s="1246"/>
      <c r="N7" s="1246"/>
      <c r="O7" s="1246"/>
      <c r="P7" s="1246"/>
      <c r="Q7" s="1246" t="s">
        <v>415</v>
      </c>
      <c r="R7" s="1246"/>
      <c r="S7" s="1246"/>
      <c r="T7" s="1246"/>
      <c r="U7" s="1246"/>
      <c r="V7" s="1246"/>
      <c r="W7" s="1246"/>
    </row>
    <row r="8" spans="1:23" x14ac:dyDescent="0.2">
      <c r="A8" s="1171"/>
      <c r="B8" s="1171"/>
      <c r="C8" s="1171"/>
      <c r="D8" s="1307" t="s">
        <v>162</v>
      </c>
      <c r="E8" s="1307" t="s">
        <v>416</v>
      </c>
      <c r="F8" s="1307" t="s">
        <v>60</v>
      </c>
      <c r="G8" s="1307" t="s">
        <v>417</v>
      </c>
      <c r="H8" s="1307" t="s">
        <v>418</v>
      </c>
      <c r="I8" s="1307" t="s">
        <v>419</v>
      </c>
      <c r="J8" s="1308" t="s">
        <v>420</v>
      </c>
      <c r="K8" s="1308" t="s">
        <v>65</v>
      </c>
      <c r="L8" s="1308" t="s">
        <v>160</v>
      </c>
      <c r="M8" s="1308" t="s">
        <v>421</v>
      </c>
      <c r="N8" s="1308" t="s">
        <v>422</v>
      </c>
      <c r="O8" s="1308" t="s">
        <v>423</v>
      </c>
      <c r="P8" s="1308" t="s">
        <v>419</v>
      </c>
      <c r="Q8" s="1308" t="s">
        <v>420</v>
      </c>
      <c r="R8" s="1308" t="s">
        <v>65</v>
      </c>
      <c r="S8" s="1308" t="s">
        <v>160</v>
      </c>
      <c r="T8" s="1308" t="s">
        <v>69</v>
      </c>
      <c r="U8" s="1308" t="s">
        <v>424</v>
      </c>
      <c r="V8" s="1308" t="s">
        <v>67</v>
      </c>
      <c r="W8" s="1308" t="s">
        <v>419</v>
      </c>
    </row>
    <row r="9" spans="1:23" x14ac:dyDescent="0.2">
      <c r="A9" s="1171"/>
      <c r="B9" s="1171"/>
      <c r="C9" s="1171"/>
      <c r="D9" s="1307"/>
      <c r="E9" s="1307"/>
      <c r="F9" s="1307"/>
      <c r="G9" s="1307"/>
      <c r="H9" s="1307"/>
      <c r="I9" s="1307"/>
      <c r="J9" s="1308" t="s">
        <v>425</v>
      </c>
      <c r="K9" s="1308" t="s">
        <v>426</v>
      </c>
      <c r="L9" s="1308" t="s">
        <v>427</v>
      </c>
      <c r="M9" s="1308" t="s">
        <v>428</v>
      </c>
      <c r="N9" s="1308" t="s">
        <v>429</v>
      </c>
      <c r="O9" s="1308" t="s">
        <v>430</v>
      </c>
      <c r="P9" s="1308" t="s">
        <v>431</v>
      </c>
      <c r="Q9" s="1308" t="s">
        <v>425</v>
      </c>
      <c r="R9" s="1308" t="s">
        <v>426</v>
      </c>
      <c r="S9" s="1308" t="s">
        <v>427</v>
      </c>
      <c r="T9" s="1308" t="s">
        <v>432</v>
      </c>
      <c r="U9" s="1308" t="s">
        <v>433</v>
      </c>
      <c r="V9" s="1308" t="s">
        <v>434</v>
      </c>
      <c r="W9" s="1308" t="s">
        <v>431</v>
      </c>
    </row>
    <row r="10" spans="1:23" x14ac:dyDescent="0.2">
      <c r="A10" s="1172"/>
      <c r="B10" s="1172"/>
      <c r="C10" s="1172"/>
      <c r="D10" s="1307"/>
      <c r="E10" s="1307"/>
      <c r="F10" s="1307"/>
      <c r="G10" s="1307"/>
      <c r="H10" s="1307"/>
      <c r="I10" s="1307"/>
      <c r="J10" s="1308" t="s">
        <v>425</v>
      </c>
      <c r="K10" s="1308" t="s">
        <v>426</v>
      </c>
      <c r="L10" s="1308" t="s">
        <v>427</v>
      </c>
      <c r="M10" s="1308" t="s">
        <v>428</v>
      </c>
      <c r="N10" s="1308" t="s">
        <v>429</v>
      </c>
      <c r="O10" s="1308" t="s">
        <v>430</v>
      </c>
      <c r="P10" s="1308" t="s">
        <v>431</v>
      </c>
      <c r="Q10" s="1308" t="s">
        <v>425</v>
      </c>
      <c r="R10" s="1308" t="s">
        <v>426</v>
      </c>
      <c r="S10" s="1308" t="s">
        <v>427</v>
      </c>
      <c r="T10" s="1308" t="s">
        <v>432</v>
      </c>
      <c r="U10" s="1308" t="s">
        <v>433</v>
      </c>
      <c r="V10" s="1308" t="s">
        <v>434</v>
      </c>
      <c r="W10" s="1308" t="s">
        <v>431</v>
      </c>
    </row>
    <row r="11" spans="1:23" x14ac:dyDescent="0.2">
      <c r="A11" s="129">
        <v>1</v>
      </c>
      <c r="B11" s="129">
        <v>2</v>
      </c>
      <c r="C11" s="129">
        <v>3</v>
      </c>
      <c r="D11" s="129">
        <v>4</v>
      </c>
      <c r="E11" s="129">
        <v>5</v>
      </c>
      <c r="F11" s="129">
        <v>6</v>
      </c>
      <c r="G11" s="129">
        <v>7</v>
      </c>
      <c r="H11" s="129">
        <v>8</v>
      </c>
      <c r="I11" s="129">
        <v>9</v>
      </c>
      <c r="J11" s="129">
        <v>10</v>
      </c>
      <c r="K11" s="129">
        <v>11</v>
      </c>
      <c r="L11" s="129">
        <v>12</v>
      </c>
      <c r="M11" s="129">
        <v>13</v>
      </c>
      <c r="N11" s="129">
        <v>14</v>
      </c>
      <c r="O11" s="129">
        <v>15</v>
      </c>
      <c r="P11" s="129">
        <v>16</v>
      </c>
      <c r="Q11" s="129">
        <v>17</v>
      </c>
      <c r="R11" s="129">
        <v>18</v>
      </c>
      <c r="S11" s="129">
        <v>19</v>
      </c>
      <c r="T11" s="129">
        <v>20</v>
      </c>
      <c r="U11" s="129">
        <v>21</v>
      </c>
      <c r="V11" s="129">
        <v>22</v>
      </c>
      <c r="W11" s="129">
        <v>23</v>
      </c>
    </row>
    <row r="12" spans="1:23" ht="20.25" customHeight="1" x14ac:dyDescent="0.2">
      <c r="A12" s="12">
        <f>'9'!A9</f>
        <v>1</v>
      </c>
      <c r="B12" s="12" t="str">
        <f>'9'!B9</f>
        <v>Sooko</v>
      </c>
      <c r="C12" s="12" t="str">
        <f>'9'!C9</f>
        <v>Sooko</v>
      </c>
      <c r="D12" s="564">
        <v>1</v>
      </c>
      <c r="E12" s="564">
        <v>0</v>
      </c>
      <c r="F12" s="564">
        <v>0</v>
      </c>
      <c r="G12" s="564">
        <v>0</v>
      </c>
      <c r="H12" s="564">
        <v>1</v>
      </c>
      <c r="I12" s="564">
        <v>0</v>
      </c>
      <c r="J12" s="564">
        <v>0</v>
      </c>
      <c r="K12" s="564">
        <v>0</v>
      </c>
      <c r="L12" s="564">
        <v>0</v>
      </c>
      <c r="M12" s="564">
        <v>0</v>
      </c>
      <c r="N12" s="564">
        <v>0</v>
      </c>
      <c r="O12" s="564">
        <v>0</v>
      </c>
      <c r="P12" s="564">
        <v>0</v>
      </c>
      <c r="Q12" s="564">
        <v>0</v>
      </c>
      <c r="R12" s="564">
        <v>0</v>
      </c>
      <c r="S12" s="564">
        <v>0</v>
      </c>
      <c r="T12" s="564">
        <v>0</v>
      </c>
      <c r="U12" s="564">
        <v>0</v>
      </c>
      <c r="V12" s="564">
        <v>0</v>
      </c>
      <c r="W12" s="564">
        <v>0</v>
      </c>
    </row>
    <row r="13" spans="1:23" ht="20.25" customHeight="1" x14ac:dyDescent="0.2">
      <c r="A13" s="12">
        <f>'9'!A10</f>
        <v>2</v>
      </c>
      <c r="B13" s="12" t="str">
        <f>'9'!B10</f>
        <v>Trowulan</v>
      </c>
      <c r="C13" s="12" t="str">
        <f>'9'!C10</f>
        <v>Trowulan</v>
      </c>
      <c r="D13" s="566">
        <v>0</v>
      </c>
      <c r="E13" s="566">
        <v>0</v>
      </c>
      <c r="F13" s="566">
        <v>0</v>
      </c>
      <c r="G13" s="566">
        <v>0</v>
      </c>
      <c r="H13" s="566">
        <v>0</v>
      </c>
      <c r="I13" s="566">
        <v>0</v>
      </c>
      <c r="J13" s="566">
        <v>0</v>
      </c>
      <c r="K13" s="566">
        <v>0</v>
      </c>
      <c r="L13" s="566">
        <v>0</v>
      </c>
      <c r="M13" s="566">
        <v>0</v>
      </c>
      <c r="N13" s="566">
        <v>0</v>
      </c>
      <c r="O13" s="566">
        <v>0</v>
      </c>
      <c r="P13" s="566">
        <v>0</v>
      </c>
      <c r="Q13" s="566">
        <v>0</v>
      </c>
      <c r="R13" s="566">
        <v>0</v>
      </c>
      <c r="S13" s="566">
        <v>0</v>
      </c>
      <c r="T13" s="566">
        <v>0</v>
      </c>
      <c r="U13" s="566">
        <v>0</v>
      </c>
      <c r="V13" s="566">
        <v>0</v>
      </c>
      <c r="W13" s="566">
        <v>0</v>
      </c>
    </row>
    <row r="14" spans="1:23" ht="20.25" customHeight="1" x14ac:dyDescent="0.2">
      <c r="A14" s="12">
        <f>'9'!A11</f>
        <v>3</v>
      </c>
      <c r="B14" s="12"/>
      <c r="C14" s="12" t="str">
        <f>'9'!C11</f>
        <v>Tawangsari</v>
      </c>
      <c r="D14" s="566">
        <v>3</v>
      </c>
      <c r="E14" s="566">
        <v>0</v>
      </c>
      <c r="F14" s="566">
        <v>0</v>
      </c>
      <c r="G14" s="566">
        <v>0</v>
      </c>
      <c r="H14" s="566">
        <v>0</v>
      </c>
      <c r="I14" s="566">
        <v>0</v>
      </c>
      <c r="J14" s="566">
        <v>0</v>
      </c>
      <c r="K14" s="566">
        <v>0</v>
      </c>
      <c r="L14" s="566">
        <v>0</v>
      </c>
      <c r="M14" s="566">
        <v>0</v>
      </c>
      <c r="N14" s="566">
        <v>0</v>
      </c>
      <c r="O14" s="566">
        <v>0</v>
      </c>
      <c r="P14" s="566">
        <v>0</v>
      </c>
      <c r="Q14" s="566">
        <v>0</v>
      </c>
      <c r="R14" s="566">
        <v>0</v>
      </c>
      <c r="S14" s="566">
        <v>0</v>
      </c>
      <c r="T14" s="566">
        <v>0</v>
      </c>
      <c r="U14" s="566">
        <v>0</v>
      </c>
      <c r="V14" s="566">
        <v>0</v>
      </c>
      <c r="W14" s="566">
        <v>0</v>
      </c>
    </row>
    <row r="15" spans="1:23" ht="20.25" customHeight="1" x14ac:dyDescent="0.2">
      <c r="A15" s="12">
        <f>'9'!A12</f>
        <v>4</v>
      </c>
      <c r="B15" s="12" t="str">
        <f>'9'!B12</f>
        <v>Puri</v>
      </c>
      <c r="C15" s="12" t="str">
        <f>'9'!C12</f>
        <v>Puri</v>
      </c>
      <c r="D15" s="566">
        <v>3</v>
      </c>
      <c r="E15" s="566">
        <v>4</v>
      </c>
      <c r="F15" s="566">
        <v>0</v>
      </c>
      <c r="G15" s="566">
        <v>0</v>
      </c>
      <c r="H15" s="566">
        <v>0</v>
      </c>
      <c r="I15" s="566">
        <v>0</v>
      </c>
      <c r="J15" s="566">
        <v>0</v>
      </c>
      <c r="K15" s="566">
        <v>0</v>
      </c>
      <c r="L15" s="566">
        <v>0</v>
      </c>
      <c r="M15" s="566">
        <v>0</v>
      </c>
      <c r="N15" s="566">
        <v>0</v>
      </c>
      <c r="O15" s="566">
        <v>1</v>
      </c>
      <c r="P15" s="566">
        <v>0</v>
      </c>
      <c r="Q15" s="566">
        <v>0</v>
      </c>
      <c r="R15" s="566">
        <v>0</v>
      </c>
      <c r="S15" s="566">
        <v>0</v>
      </c>
      <c r="T15" s="566">
        <v>0</v>
      </c>
      <c r="U15" s="566">
        <v>0</v>
      </c>
      <c r="V15" s="566">
        <v>0</v>
      </c>
      <c r="W15" s="566">
        <v>1</v>
      </c>
    </row>
    <row r="16" spans="1:23" ht="20.25" customHeight="1" x14ac:dyDescent="0.2">
      <c r="A16" s="12">
        <f>'9'!A13</f>
        <v>5</v>
      </c>
      <c r="B16" s="12" t="str">
        <f>'9'!B13</f>
        <v>Mojoanyar</v>
      </c>
      <c r="C16" s="12" t="str">
        <f>'9'!C13</f>
        <v>Gayaman</v>
      </c>
      <c r="D16" s="566">
        <v>0</v>
      </c>
      <c r="E16" s="566">
        <v>1</v>
      </c>
      <c r="F16" s="566">
        <v>0</v>
      </c>
      <c r="G16" s="566">
        <v>0</v>
      </c>
      <c r="H16" s="566">
        <v>0</v>
      </c>
      <c r="I16" s="566">
        <v>1</v>
      </c>
      <c r="J16" s="566">
        <v>0</v>
      </c>
      <c r="K16" s="566">
        <v>0</v>
      </c>
      <c r="L16" s="566">
        <v>0</v>
      </c>
      <c r="M16" s="566">
        <v>0</v>
      </c>
      <c r="N16" s="566">
        <v>0</v>
      </c>
      <c r="O16" s="566">
        <v>0</v>
      </c>
      <c r="P16" s="566">
        <v>1</v>
      </c>
      <c r="Q16" s="566">
        <v>0</v>
      </c>
      <c r="R16" s="566">
        <v>0</v>
      </c>
      <c r="S16" s="566">
        <v>0</v>
      </c>
      <c r="T16" s="566">
        <v>0</v>
      </c>
      <c r="U16" s="566">
        <v>0</v>
      </c>
      <c r="V16" s="566">
        <v>0</v>
      </c>
      <c r="W16" s="566">
        <v>0</v>
      </c>
    </row>
    <row r="17" spans="1:23" ht="20.25" customHeight="1" x14ac:dyDescent="0.2">
      <c r="A17" s="12">
        <f>'9'!A14</f>
        <v>6</v>
      </c>
      <c r="B17" s="12" t="str">
        <f>'9'!B14</f>
        <v>Bangsal</v>
      </c>
      <c r="C17" s="12" t="str">
        <f>'9'!C14</f>
        <v>Bangsal</v>
      </c>
      <c r="D17" s="566">
        <v>1</v>
      </c>
      <c r="E17" s="566">
        <v>0</v>
      </c>
      <c r="F17" s="566">
        <v>0</v>
      </c>
      <c r="G17" s="566">
        <v>0</v>
      </c>
      <c r="H17" s="566">
        <v>0</v>
      </c>
      <c r="I17" s="566">
        <v>0</v>
      </c>
      <c r="J17" s="566">
        <v>0</v>
      </c>
      <c r="K17" s="566">
        <v>0</v>
      </c>
      <c r="L17" s="566">
        <v>0</v>
      </c>
      <c r="M17" s="566">
        <v>0</v>
      </c>
      <c r="N17" s="566">
        <v>0</v>
      </c>
      <c r="O17" s="566">
        <v>0</v>
      </c>
      <c r="P17" s="566">
        <v>2</v>
      </c>
      <c r="Q17" s="566">
        <v>0</v>
      </c>
      <c r="R17" s="566">
        <v>0</v>
      </c>
      <c r="S17" s="566">
        <v>0</v>
      </c>
      <c r="T17" s="566">
        <v>0</v>
      </c>
      <c r="U17" s="566">
        <v>0</v>
      </c>
      <c r="V17" s="566">
        <v>0</v>
      </c>
      <c r="W17" s="566">
        <v>0</v>
      </c>
    </row>
    <row r="18" spans="1:23" ht="20.25" customHeight="1" x14ac:dyDescent="0.2">
      <c r="A18" s="12">
        <f>'9'!A15</f>
        <v>7</v>
      </c>
      <c r="B18" s="12" t="str">
        <f>'9'!B15</f>
        <v>Gedeg</v>
      </c>
      <c r="C18" s="12" t="str">
        <f>'9'!C15</f>
        <v>Gedeg</v>
      </c>
      <c r="D18" s="566">
        <v>0</v>
      </c>
      <c r="E18" s="566">
        <v>0</v>
      </c>
      <c r="F18" s="566">
        <v>0</v>
      </c>
      <c r="G18" s="566">
        <v>0</v>
      </c>
      <c r="H18" s="566">
        <v>1</v>
      </c>
      <c r="I18" s="566">
        <v>0</v>
      </c>
      <c r="J18" s="566">
        <v>0</v>
      </c>
      <c r="K18" s="566">
        <v>0</v>
      </c>
      <c r="L18" s="566">
        <v>0</v>
      </c>
      <c r="M18" s="566">
        <v>0</v>
      </c>
      <c r="N18" s="566">
        <v>0</v>
      </c>
      <c r="O18" s="566">
        <v>0</v>
      </c>
      <c r="P18" s="566">
        <v>0</v>
      </c>
      <c r="Q18" s="566">
        <v>0</v>
      </c>
      <c r="R18" s="566">
        <v>0</v>
      </c>
      <c r="S18" s="566">
        <v>0</v>
      </c>
      <c r="T18" s="566">
        <v>0</v>
      </c>
      <c r="U18" s="566">
        <v>0</v>
      </c>
      <c r="V18" s="566">
        <v>0</v>
      </c>
      <c r="W18" s="566">
        <v>0</v>
      </c>
    </row>
    <row r="19" spans="1:23" ht="20.25" customHeight="1" x14ac:dyDescent="0.2">
      <c r="A19" s="12">
        <f>'9'!A16</f>
        <v>8</v>
      </c>
      <c r="B19" s="12"/>
      <c r="C19" s="12" t="str">
        <f>'9'!C16</f>
        <v>Lespadangan</v>
      </c>
      <c r="D19" s="566">
        <v>0</v>
      </c>
      <c r="E19" s="566">
        <v>0</v>
      </c>
      <c r="F19" s="566">
        <v>0</v>
      </c>
      <c r="G19" s="566">
        <v>0</v>
      </c>
      <c r="H19" s="566">
        <v>0</v>
      </c>
      <c r="I19" s="566">
        <v>0</v>
      </c>
      <c r="J19" s="566">
        <v>0</v>
      </c>
      <c r="K19" s="566">
        <v>0</v>
      </c>
      <c r="L19" s="566">
        <v>0</v>
      </c>
      <c r="M19" s="566">
        <v>0</v>
      </c>
      <c r="N19" s="566">
        <v>0</v>
      </c>
      <c r="O19" s="566">
        <v>0</v>
      </c>
      <c r="P19" s="566">
        <v>0</v>
      </c>
      <c r="Q19" s="566">
        <v>0</v>
      </c>
      <c r="R19" s="566">
        <v>0</v>
      </c>
      <c r="S19" s="566">
        <v>0</v>
      </c>
      <c r="T19" s="566">
        <v>0</v>
      </c>
      <c r="U19" s="566">
        <v>0</v>
      </c>
      <c r="V19" s="566">
        <v>0</v>
      </c>
      <c r="W19" s="566">
        <v>0</v>
      </c>
    </row>
    <row r="20" spans="1:23" ht="20.25" customHeight="1" x14ac:dyDescent="0.2">
      <c r="A20" s="12">
        <f>'9'!A17</f>
        <v>9</v>
      </c>
      <c r="B20" s="12" t="str">
        <f>'9'!B17</f>
        <v>Kemlagi</v>
      </c>
      <c r="C20" s="12" t="str">
        <f>'9'!C17</f>
        <v>Kemlagi</v>
      </c>
      <c r="D20" s="566">
        <v>1</v>
      </c>
      <c r="E20" s="566">
        <v>0</v>
      </c>
      <c r="F20" s="566">
        <v>0</v>
      </c>
      <c r="G20" s="566">
        <v>0</v>
      </c>
      <c r="H20" s="566">
        <v>0</v>
      </c>
      <c r="I20" s="566">
        <v>1</v>
      </c>
      <c r="J20" s="566">
        <v>0</v>
      </c>
      <c r="K20" s="566">
        <v>0</v>
      </c>
      <c r="L20" s="566">
        <v>0</v>
      </c>
      <c r="M20" s="566">
        <v>0</v>
      </c>
      <c r="N20" s="566">
        <v>0</v>
      </c>
      <c r="O20" s="566">
        <v>0</v>
      </c>
      <c r="P20" s="566">
        <v>0</v>
      </c>
      <c r="Q20" s="566">
        <v>0</v>
      </c>
      <c r="R20" s="566">
        <v>0</v>
      </c>
      <c r="S20" s="566">
        <v>0</v>
      </c>
      <c r="T20" s="566">
        <v>0</v>
      </c>
      <c r="U20" s="566">
        <v>0</v>
      </c>
      <c r="V20" s="566">
        <v>0</v>
      </c>
      <c r="W20" s="566">
        <v>0</v>
      </c>
    </row>
    <row r="21" spans="1:23" ht="20.25" customHeight="1" x14ac:dyDescent="0.2">
      <c r="A21" s="12">
        <f>'9'!A18</f>
        <v>10</v>
      </c>
      <c r="B21" s="12"/>
      <c r="C21" s="12" t="str">
        <f>'9'!C18</f>
        <v>Kedungsari</v>
      </c>
      <c r="D21" s="566">
        <v>0</v>
      </c>
      <c r="E21" s="566">
        <v>0</v>
      </c>
      <c r="F21" s="566">
        <v>0</v>
      </c>
      <c r="G21" s="566">
        <v>0</v>
      </c>
      <c r="H21" s="566">
        <v>0</v>
      </c>
      <c r="I21" s="566">
        <v>1</v>
      </c>
      <c r="J21" s="566">
        <v>0</v>
      </c>
      <c r="K21" s="566">
        <v>1</v>
      </c>
      <c r="L21" s="566">
        <v>0</v>
      </c>
      <c r="M21" s="566">
        <v>0</v>
      </c>
      <c r="N21" s="566">
        <v>0</v>
      </c>
      <c r="O21" s="566">
        <v>0</v>
      </c>
      <c r="P21" s="566">
        <v>0</v>
      </c>
      <c r="Q21" s="566">
        <v>0</v>
      </c>
      <c r="R21" s="566">
        <v>0</v>
      </c>
      <c r="S21" s="566">
        <v>0</v>
      </c>
      <c r="T21" s="566">
        <v>0</v>
      </c>
      <c r="U21" s="566">
        <v>0</v>
      </c>
      <c r="V21" s="566">
        <v>0</v>
      </c>
      <c r="W21" s="566">
        <v>0</v>
      </c>
    </row>
    <row r="22" spans="1:23" ht="20.25" customHeight="1" x14ac:dyDescent="0.2">
      <c r="A22" s="12">
        <f>'9'!A19</f>
        <v>11</v>
      </c>
      <c r="B22" s="12" t="str">
        <f>'9'!B19</f>
        <v>Dawarblandong</v>
      </c>
      <c r="C22" s="12" t="str">
        <f>'9'!C19</f>
        <v>Dawarblandong</v>
      </c>
      <c r="D22" s="566">
        <v>0</v>
      </c>
      <c r="E22" s="566">
        <v>0</v>
      </c>
      <c r="F22" s="566">
        <v>0</v>
      </c>
      <c r="G22" s="566">
        <v>0</v>
      </c>
      <c r="H22" s="566">
        <v>0</v>
      </c>
      <c r="I22" s="566">
        <v>0</v>
      </c>
      <c r="J22" s="566">
        <v>0</v>
      </c>
      <c r="K22" s="566">
        <v>0</v>
      </c>
      <c r="L22" s="566">
        <v>0</v>
      </c>
      <c r="M22" s="566">
        <v>0</v>
      </c>
      <c r="N22" s="566">
        <v>0</v>
      </c>
      <c r="O22" s="566">
        <v>0</v>
      </c>
      <c r="P22" s="566">
        <v>0</v>
      </c>
      <c r="Q22" s="566">
        <v>0</v>
      </c>
      <c r="R22" s="566">
        <v>0</v>
      </c>
      <c r="S22" s="566">
        <v>0</v>
      </c>
      <c r="T22" s="566">
        <v>0</v>
      </c>
      <c r="U22" s="566">
        <v>0</v>
      </c>
      <c r="V22" s="566">
        <v>0</v>
      </c>
      <c r="W22" s="566">
        <v>0</v>
      </c>
    </row>
    <row r="23" spans="1:23" ht="20.25" customHeight="1" x14ac:dyDescent="0.2">
      <c r="A23" s="12">
        <f>'9'!A20</f>
        <v>12</v>
      </c>
      <c r="B23" s="12" t="str">
        <f>'9'!B20</f>
        <v>Jetis</v>
      </c>
      <c r="C23" s="12" t="str">
        <f>'9'!C20</f>
        <v>Kupang</v>
      </c>
      <c r="D23" s="566">
        <v>1</v>
      </c>
      <c r="E23" s="566">
        <v>0</v>
      </c>
      <c r="F23" s="566">
        <v>0</v>
      </c>
      <c r="G23" s="566">
        <v>0</v>
      </c>
      <c r="H23" s="566">
        <v>2</v>
      </c>
      <c r="I23" s="566">
        <v>1</v>
      </c>
      <c r="J23" s="566">
        <v>0</v>
      </c>
      <c r="K23" s="566">
        <v>0</v>
      </c>
      <c r="L23" s="566">
        <v>0</v>
      </c>
      <c r="M23" s="566">
        <v>0</v>
      </c>
      <c r="N23" s="566">
        <v>0</v>
      </c>
      <c r="O23" s="566">
        <v>0</v>
      </c>
      <c r="P23" s="566">
        <v>0</v>
      </c>
      <c r="Q23" s="566">
        <v>0</v>
      </c>
      <c r="R23" s="566">
        <v>0</v>
      </c>
      <c r="S23" s="566">
        <v>0</v>
      </c>
      <c r="T23" s="566">
        <v>0</v>
      </c>
      <c r="U23" s="566">
        <v>0</v>
      </c>
      <c r="V23" s="566">
        <v>0</v>
      </c>
      <c r="W23" s="566">
        <v>0</v>
      </c>
    </row>
    <row r="24" spans="1:23" ht="20.25" customHeight="1" x14ac:dyDescent="0.2">
      <c r="A24" s="12">
        <f>'9'!A21</f>
        <v>13</v>
      </c>
      <c r="B24" s="12"/>
      <c r="C24" s="12" t="str">
        <f>'9'!C21</f>
        <v>Jetis</v>
      </c>
      <c r="D24" s="566">
        <v>0</v>
      </c>
      <c r="E24" s="566">
        <v>0</v>
      </c>
      <c r="F24" s="566">
        <v>0</v>
      </c>
      <c r="G24" s="566">
        <v>0</v>
      </c>
      <c r="H24" s="566">
        <v>1</v>
      </c>
      <c r="I24" s="566">
        <v>0</v>
      </c>
      <c r="J24" s="566">
        <v>0</v>
      </c>
      <c r="K24" s="566">
        <v>0</v>
      </c>
      <c r="L24" s="566">
        <v>0</v>
      </c>
      <c r="M24" s="566">
        <v>0</v>
      </c>
      <c r="N24" s="566">
        <v>0</v>
      </c>
      <c r="O24" s="566">
        <v>0</v>
      </c>
      <c r="P24" s="566">
        <v>1</v>
      </c>
      <c r="Q24" s="566">
        <v>0</v>
      </c>
      <c r="R24" s="566">
        <v>0</v>
      </c>
      <c r="S24" s="566">
        <v>0</v>
      </c>
      <c r="T24" s="566">
        <v>0</v>
      </c>
      <c r="U24" s="566">
        <v>0</v>
      </c>
      <c r="V24" s="566">
        <v>0</v>
      </c>
      <c r="W24" s="566">
        <v>0</v>
      </c>
    </row>
    <row r="25" spans="1:23" ht="20.25" customHeight="1" x14ac:dyDescent="0.2">
      <c r="A25" s="12">
        <f>'9'!A22</f>
        <v>14</v>
      </c>
      <c r="B25" s="12" t="str">
        <f>'9'!B22</f>
        <v>Mojosari</v>
      </c>
      <c r="C25" s="12" t="str">
        <f>'9'!C22</f>
        <v>Mojosari</v>
      </c>
      <c r="D25" s="566">
        <v>0</v>
      </c>
      <c r="E25" s="566">
        <v>1</v>
      </c>
      <c r="F25" s="566">
        <v>0</v>
      </c>
      <c r="G25" s="566">
        <v>0</v>
      </c>
      <c r="H25" s="566">
        <v>0</v>
      </c>
      <c r="I25" s="566">
        <v>0</v>
      </c>
      <c r="J25" s="566">
        <v>0</v>
      </c>
      <c r="K25" s="566">
        <v>0</v>
      </c>
      <c r="L25" s="566">
        <v>0</v>
      </c>
      <c r="M25" s="566">
        <v>0</v>
      </c>
      <c r="N25" s="566">
        <v>0</v>
      </c>
      <c r="O25" s="566">
        <v>0</v>
      </c>
      <c r="P25" s="566">
        <v>0</v>
      </c>
      <c r="Q25" s="566">
        <v>0</v>
      </c>
      <c r="R25" s="566">
        <v>0</v>
      </c>
      <c r="S25" s="566">
        <v>0</v>
      </c>
      <c r="T25" s="566">
        <v>0</v>
      </c>
      <c r="U25" s="566">
        <v>0</v>
      </c>
      <c r="V25" s="566">
        <v>0</v>
      </c>
      <c r="W25" s="566">
        <v>0</v>
      </c>
    </row>
    <row r="26" spans="1:23" ht="20.25" customHeight="1" x14ac:dyDescent="0.2">
      <c r="A26" s="12">
        <f>'9'!A23</f>
        <v>15</v>
      </c>
      <c r="B26" s="12"/>
      <c r="C26" s="12" t="str">
        <f>'9'!C23</f>
        <v>Modopuro</v>
      </c>
      <c r="D26" s="566">
        <v>1</v>
      </c>
      <c r="E26" s="566">
        <v>0</v>
      </c>
      <c r="F26" s="566">
        <v>0</v>
      </c>
      <c r="G26" s="566">
        <v>0</v>
      </c>
      <c r="H26" s="566">
        <v>0</v>
      </c>
      <c r="I26" s="566">
        <v>1</v>
      </c>
      <c r="J26" s="566">
        <v>0</v>
      </c>
      <c r="K26" s="566">
        <v>1</v>
      </c>
      <c r="L26" s="566">
        <v>0</v>
      </c>
      <c r="M26" s="566">
        <v>0</v>
      </c>
      <c r="N26" s="566">
        <v>0</v>
      </c>
      <c r="O26" s="566">
        <v>0</v>
      </c>
      <c r="P26" s="566">
        <v>0</v>
      </c>
      <c r="Q26" s="566">
        <v>0</v>
      </c>
      <c r="R26" s="566">
        <v>0</v>
      </c>
      <c r="S26" s="566">
        <v>0</v>
      </c>
      <c r="T26" s="566">
        <v>0</v>
      </c>
      <c r="U26" s="566">
        <v>0</v>
      </c>
      <c r="V26" s="566">
        <v>0</v>
      </c>
      <c r="W26" s="566">
        <v>0</v>
      </c>
    </row>
    <row r="27" spans="1:23" ht="20.25" customHeight="1" x14ac:dyDescent="0.2">
      <c r="A27" s="12">
        <f>'9'!A24</f>
        <v>16</v>
      </c>
      <c r="B27" s="12" t="str">
        <f>'9'!B24</f>
        <v>Pungging</v>
      </c>
      <c r="C27" s="12" t="str">
        <f>'9'!C24</f>
        <v>Pungging</v>
      </c>
      <c r="D27" s="566">
        <v>3</v>
      </c>
      <c r="E27" s="566">
        <v>2</v>
      </c>
      <c r="F27" s="566">
        <v>0</v>
      </c>
      <c r="G27" s="566">
        <v>0</v>
      </c>
      <c r="H27" s="566">
        <v>0</v>
      </c>
      <c r="I27" s="566">
        <v>0</v>
      </c>
      <c r="J27" s="566">
        <v>0</v>
      </c>
      <c r="K27" s="566">
        <v>0</v>
      </c>
      <c r="L27" s="566">
        <v>0</v>
      </c>
      <c r="M27" s="566">
        <v>0</v>
      </c>
      <c r="N27" s="566">
        <v>0</v>
      </c>
      <c r="O27" s="566">
        <v>0</v>
      </c>
      <c r="P27" s="566">
        <v>0</v>
      </c>
      <c r="Q27" s="566">
        <v>0</v>
      </c>
      <c r="R27" s="566">
        <v>0</v>
      </c>
      <c r="S27" s="566">
        <v>0</v>
      </c>
      <c r="T27" s="566">
        <v>0</v>
      </c>
      <c r="U27" s="566">
        <v>0</v>
      </c>
      <c r="V27" s="566">
        <v>0</v>
      </c>
      <c r="W27" s="566">
        <v>0</v>
      </c>
    </row>
    <row r="28" spans="1:23" ht="20.25" customHeight="1" x14ac:dyDescent="0.2">
      <c r="A28" s="12">
        <f>'9'!A25</f>
        <v>17</v>
      </c>
      <c r="B28" s="12"/>
      <c r="C28" s="12" t="str">
        <f>'9'!C25</f>
        <v>Watukenongo</v>
      </c>
      <c r="D28" s="566">
        <v>3</v>
      </c>
      <c r="E28" s="566">
        <v>0</v>
      </c>
      <c r="F28" s="566">
        <v>0</v>
      </c>
      <c r="G28" s="566">
        <v>0</v>
      </c>
      <c r="H28" s="566">
        <v>1</v>
      </c>
      <c r="I28" s="566">
        <v>0</v>
      </c>
      <c r="J28" s="566">
        <v>0</v>
      </c>
      <c r="K28" s="566">
        <v>0</v>
      </c>
      <c r="L28" s="566">
        <v>0</v>
      </c>
      <c r="M28" s="566">
        <v>0</v>
      </c>
      <c r="N28" s="566">
        <v>0</v>
      </c>
      <c r="O28" s="566">
        <v>0</v>
      </c>
      <c r="P28" s="566">
        <v>0</v>
      </c>
      <c r="Q28" s="566">
        <v>0</v>
      </c>
      <c r="R28" s="566">
        <v>0</v>
      </c>
      <c r="S28" s="566">
        <v>0</v>
      </c>
      <c r="T28" s="566">
        <v>0</v>
      </c>
      <c r="U28" s="566">
        <v>0</v>
      </c>
      <c r="V28" s="566">
        <v>0</v>
      </c>
      <c r="W28" s="566">
        <v>0</v>
      </c>
    </row>
    <row r="29" spans="1:23" ht="20.25" customHeight="1" x14ac:dyDescent="0.2">
      <c r="A29" s="12">
        <f>'9'!A26</f>
        <v>18</v>
      </c>
      <c r="B29" s="12" t="str">
        <f>'9'!B26</f>
        <v>Ngoro</v>
      </c>
      <c r="C29" s="12" t="str">
        <f>'9'!C26</f>
        <v>Ngoro</v>
      </c>
      <c r="D29" s="566">
        <v>1</v>
      </c>
      <c r="E29" s="566">
        <v>0</v>
      </c>
      <c r="F29" s="566">
        <v>0</v>
      </c>
      <c r="G29" s="566">
        <v>0</v>
      </c>
      <c r="H29" s="566">
        <v>0</v>
      </c>
      <c r="I29" s="566">
        <v>0</v>
      </c>
      <c r="J29" s="566">
        <v>0</v>
      </c>
      <c r="K29" s="566">
        <v>0</v>
      </c>
      <c r="L29" s="566">
        <v>0</v>
      </c>
      <c r="M29" s="566">
        <v>0</v>
      </c>
      <c r="N29" s="566">
        <v>0</v>
      </c>
      <c r="O29" s="566">
        <v>0</v>
      </c>
      <c r="P29" s="566">
        <v>0</v>
      </c>
      <c r="Q29" s="566">
        <v>0</v>
      </c>
      <c r="R29" s="566">
        <v>0</v>
      </c>
      <c r="S29" s="566">
        <v>0</v>
      </c>
      <c r="T29" s="566">
        <v>0</v>
      </c>
      <c r="U29" s="566">
        <v>0</v>
      </c>
      <c r="V29" s="566">
        <v>0</v>
      </c>
      <c r="W29" s="566">
        <v>0</v>
      </c>
    </row>
    <row r="30" spans="1:23" ht="20.25" customHeight="1" x14ac:dyDescent="0.2">
      <c r="A30" s="12">
        <f>'9'!A27</f>
        <v>19</v>
      </c>
      <c r="B30" s="12"/>
      <c r="C30" s="12" t="str">
        <f>'9'!C27</f>
        <v>Manduro</v>
      </c>
      <c r="D30" s="566">
        <v>1</v>
      </c>
      <c r="E30" s="566">
        <v>0</v>
      </c>
      <c r="F30" s="566">
        <v>0</v>
      </c>
      <c r="G30" s="566">
        <v>0</v>
      </c>
      <c r="H30" s="566">
        <v>0</v>
      </c>
      <c r="I30" s="566">
        <v>0</v>
      </c>
      <c r="J30" s="566">
        <v>0</v>
      </c>
      <c r="K30" s="566">
        <v>0</v>
      </c>
      <c r="L30" s="566">
        <v>0</v>
      </c>
      <c r="M30" s="566">
        <v>0</v>
      </c>
      <c r="N30" s="566">
        <v>0</v>
      </c>
      <c r="O30" s="566">
        <v>0</v>
      </c>
      <c r="P30" s="566">
        <v>0</v>
      </c>
      <c r="Q30" s="566">
        <v>0</v>
      </c>
      <c r="R30" s="566">
        <v>0</v>
      </c>
      <c r="S30" s="566">
        <v>0</v>
      </c>
      <c r="T30" s="566">
        <v>0</v>
      </c>
      <c r="U30" s="566">
        <v>0</v>
      </c>
      <c r="V30" s="566">
        <v>0</v>
      </c>
      <c r="W30" s="566">
        <v>0</v>
      </c>
    </row>
    <row r="31" spans="1:23" ht="20.25" customHeight="1" x14ac:dyDescent="0.2">
      <c r="A31" s="12">
        <f>'9'!A28</f>
        <v>20</v>
      </c>
      <c r="B31" s="12" t="str">
        <f>'9'!B28</f>
        <v>Dlanggu</v>
      </c>
      <c r="C31" s="12" t="str">
        <f>'9'!C28</f>
        <v>Dlanggu</v>
      </c>
      <c r="D31" s="566">
        <v>3</v>
      </c>
      <c r="E31" s="566">
        <v>0</v>
      </c>
      <c r="F31" s="566">
        <v>0</v>
      </c>
      <c r="G31" s="566">
        <v>0</v>
      </c>
      <c r="H31" s="566">
        <v>0</v>
      </c>
      <c r="I31" s="566">
        <v>2</v>
      </c>
      <c r="J31" s="566">
        <v>0</v>
      </c>
      <c r="K31" s="566">
        <v>0</v>
      </c>
      <c r="L31" s="566">
        <v>0</v>
      </c>
      <c r="M31" s="566">
        <v>0</v>
      </c>
      <c r="N31" s="566">
        <v>0</v>
      </c>
      <c r="O31" s="566">
        <v>0</v>
      </c>
      <c r="P31" s="566">
        <v>0</v>
      </c>
      <c r="Q31" s="566">
        <v>0</v>
      </c>
      <c r="R31" s="566">
        <v>0</v>
      </c>
      <c r="S31" s="566">
        <v>0</v>
      </c>
      <c r="T31" s="566">
        <v>0</v>
      </c>
      <c r="U31" s="566">
        <v>0</v>
      </c>
      <c r="V31" s="566">
        <v>0</v>
      </c>
      <c r="W31" s="566">
        <v>0</v>
      </c>
    </row>
    <row r="32" spans="1:23" ht="20.25" customHeight="1" x14ac:dyDescent="0.2">
      <c r="A32" s="12">
        <f>'9'!A29</f>
        <v>21</v>
      </c>
      <c r="B32" s="12" t="str">
        <f>'9'!B29</f>
        <v>Kutorejo</v>
      </c>
      <c r="C32" s="12" t="str">
        <f>'9'!C29</f>
        <v>Kutorejo</v>
      </c>
      <c r="D32" s="566">
        <v>0</v>
      </c>
      <c r="E32" s="566">
        <v>0</v>
      </c>
      <c r="F32" s="566">
        <v>0</v>
      </c>
      <c r="G32" s="566">
        <v>0</v>
      </c>
      <c r="H32" s="566">
        <v>1</v>
      </c>
      <c r="I32" s="566">
        <v>0</v>
      </c>
      <c r="J32" s="566">
        <v>0</v>
      </c>
      <c r="K32" s="566">
        <v>0</v>
      </c>
      <c r="L32" s="566">
        <v>0</v>
      </c>
      <c r="M32" s="566">
        <v>0</v>
      </c>
      <c r="N32" s="566">
        <v>0</v>
      </c>
      <c r="O32" s="566">
        <v>0</v>
      </c>
      <c r="P32" s="566">
        <v>0</v>
      </c>
      <c r="Q32" s="566">
        <v>0</v>
      </c>
      <c r="R32" s="566">
        <v>0</v>
      </c>
      <c r="S32" s="566">
        <v>0</v>
      </c>
      <c r="T32" s="566">
        <v>0</v>
      </c>
      <c r="U32" s="566">
        <v>0</v>
      </c>
      <c r="V32" s="566">
        <v>0</v>
      </c>
      <c r="W32" s="566">
        <v>0</v>
      </c>
    </row>
    <row r="33" spans="1:23" ht="20.25" customHeight="1" x14ac:dyDescent="0.2">
      <c r="A33" s="12">
        <f>'9'!A30</f>
        <v>22</v>
      </c>
      <c r="B33" s="12"/>
      <c r="C33" s="12" t="str">
        <f>'9'!C30</f>
        <v>Pesanggrahan</v>
      </c>
      <c r="D33" s="566">
        <v>0</v>
      </c>
      <c r="E33" s="566">
        <v>0</v>
      </c>
      <c r="F33" s="566">
        <v>0</v>
      </c>
      <c r="G33" s="566">
        <v>0</v>
      </c>
      <c r="H33" s="566">
        <v>0</v>
      </c>
      <c r="I33" s="566">
        <v>0</v>
      </c>
      <c r="J33" s="566">
        <v>0</v>
      </c>
      <c r="K33" s="566">
        <v>0</v>
      </c>
      <c r="L33" s="566">
        <v>0</v>
      </c>
      <c r="M33" s="566">
        <v>0</v>
      </c>
      <c r="N33" s="566">
        <v>0</v>
      </c>
      <c r="O33" s="566">
        <v>0</v>
      </c>
      <c r="P33" s="566">
        <v>0</v>
      </c>
      <c r="Q33" s="566">
        <v>0</v>
      </c>
      <c r="R33" s="566">
        <v>0</v>
      </c>
      <c r="S33" s="566">
        <v>0</v>
      </c>
      <c r="T33" s="566">
        <v>0</v>
      </c>
      <c r="U33" s="566">
        <v>0</v>
      </c>
      <c r="V33" s="566">
        <v>0</v>
      </c>
      <c r="W33" s="566">
        <v>0</v>
      </c>
    </row>
    <row r="34" spans="1:23" ht="20.25" customHeight="1" x14ac:dyDescent="0.2">
      <c r="A34" s="12">
        <f>'9'!A31</f>
        <v>23</v>
      </c>
      <c r="B34" s="12" t="str">
        <f>'9'!B31</f>
        <v>Pacet</v>
      </c>
      <c r="C34" s="12" t="str">
        <f>'9'!C31</f>
        <v>Pacet</v>
      </c>
      <c r="D34" s="566">
        <v>2</v>
      </c>
      <c r="E34" s="566">
        <v>1</v>
      </c>
      <c r="F34" s="566">
        <v>0</v>
      </c>
      <c r="G34" s="566">
        <v>0</v>
      </c>
      <c r="H34" s="566">
        <v>0</v>
      </c>
      <c r="I34" s="566">
        <v>0</v>
      </c>
      <c r="J34" s="566">
        <v>0</v>
      </c>
      <c r="K34" s="566">
        <v>0</v>
      </c>
      <c r="L34" s="566">
        <v>0</v>
      </c>
      <c r="M34" s="566">
        <v>0</v>
      </c>
      <c r="N34" s="566">
        <v>0</v>
      </c>
      <c r="O34" s="566">
        <v>0</v>
      </c>
      <c r="P34" s="566">
        <v>2</v>
      </c>
      <c r="Q34" s="566">
        <v>0</v>
      </c>
      <c r="R34" s="566">
        <v>0</v>
      </c>
      <c r="S34" s="566">
        <v>0</v>
      </c>
      <c r="T34" s="566">
        <v>0</v>
      </c>
      <c r="U34" s="566">
        <v>0</v>
      </c>
      <c r="V34" s="566">
        <v>0</v>
      </c>
      <c r="W34" s="566">
        <v>0</v>
      </c>
    </row>
    <row r="35" spans="1:23" ht="20.25" customHeight="1" x14ac:dyDescent="0.2">
      <c r="A35" s="12">
        <f>'9'!A32</f>
        <v>24</v>
      </c>
      <c r="B35" s="12"/>
      <c r="C35" s="12" t="str">
        <f>'9'!C32</f>
        <v>Pandan</v>
      </c>
      <c r="D35" s="566">
        <v>0</v>
      </c>
      <c r="E35" s="566">
        <v>0</v>
      </c>
      <c r="F35" s="566">
        <v>0</v>
      </c>
      <c r="G35" s="566">
        <v>0</v>
      </c>
      <c r="H35" s="566">
        <v>1</v>
      </c>
      <c r="I35" s="566">
        <v>2</v>
      </c>
      <c r="J35" s="566">
        <v>0</v>
      </c>
      <c r="K35" s="566">
        <v>0</v>
      </c>
      <c r="L35" s="566">
        <v>0</v>
      </c>
      <c r="M35" s="566">
        <v>0</v>
      </c>
      <c r="N35" s="566">
        <v>0</v>
      </c>
      <c r="O35" s="566">
        <v>0</v>
      </c>
      <c r="P35" s="566">
        <v>1</v>
      </c>
      <c r="Q35" s="566">
        <v>0</v>
      </c>
      <c r="R35" s="566">
        <v>0</v>
      </c>
      <c r="S35" s="566">
        <v>0</v>
      </c>
      <c r="T35" s="566">
        <v>0</v>
      </c>
      <c r="U35" s="566">
        <v>0</v>
      </c>
      <c r="V35" s="566">
        <v>0</v>
      </c>
      <c r="W35" s="566">
        <v>0</v>
      </c>
    </row>
    <row r="36" spans="1:23" ht="20.25" customHeight="1" x14ac:dyDescent="0.2">
      <c r="A36" s="12">
        <f>'9'!A33</f>
        <v>25</v>
      </c>
      <c r="B36" s="12" t="str">
        <f>'9'!B33</f>
        <v>Trawas</v>
      </c>
      <c r="C36" s="12" t="str">
        <f>'9'!C33</f>
        <v>Trawas</v>
      </c>
      <c r="D36" s="566">
        <v>0</v>
      </c>
      <c r="E36" s="566">
        <v>0</v>
      </c>
      <c r="F36" s="566">
        <v>0</v>
      </c>
      <c r="G36" s="566">
        <v>0</v>
      </c>
      <c r="H36" s="566">
        <v>0</v>
      </c>
      <c r="I36" s="566">
        <v>1</v>
      </c>
      <c r="J36" s="566">
        <v>1</v>
      </c>
      <c r="K36" s="566">
        <v>0</v>
      </c>
      <c r="L36" s="566">
        <v>0</v>
      </c>
      <c r="M36" s="566">
        <v>0</v>
      </c>
      <c r="N36" s="566">
        <v>0</v>
      </c>
      <c r="O36" s="566">
        <v>0</v>
      </c>
      <c r="P36" s="566">
        <v>0</v>
      </c>
      <c r="Q36" s="566">
        <v>0</v>
      </c>
      <c r="R36" s="566">
        <v>0</v>
      </c>
      <c r="S36" s="566">
        <v>0</v>
      </c>
      <c r="T36" s="566">
        <v>0</v>
      </c>
      <c r="U36" s="566">
        <v>0</v>
      </c>
      <c r="V36" s="566">
        <v>0</v>
      </c>
      <c r="W36" s="566">
        <v>0</v>
      </c>
    </row>
    <row r="37" spans="1:23" ht="20.25" customHeight="1" x14ac:dyDescent="0.2">
      <c r="A37" s="12">
        <f>'9'!A34</f>
        <v>26</v>
      </c>
      <c r="B37" s="12" t="str">
        <f>'9'!B34</f>
        <v>Gondang</v>
      </c>
      <c r="C37" s="12" t="str">
        <f>'9'!C34</f>
        <v>Gondang</v>
      </c>
      <c r="D37" s="566">
        <v>0</v>
      </c>
      <c r="E37" s="566">
        <v>0</v>
      </c>
      <c r="F37" s="566">
        <v>0</v>
      </c>
      <c r="G37" s="566">
        <v>0</v>
      </c>
      <c r="H37" s="566">
        <v>1</v>
      </c>
      <c r="I37" s="566">
        <v>0</v>
      </c>
      <c r="J37" s="566">
        <v>0</v>
      </c>
      <c r="K37" s="566">
        <v>0</v>
      </c>
      <c r="L37" s="566">
        <v>0</v>
      </c>
      <c r="M37" s="566">
        <v>0</v>
      </c>
      <c r="N37" s="566">
        <v>0</v>
      </c>
      <c r="O37" s="566">
        <v>0</v>
      </c>
      <c r="P37" s="566">
        <v>0</v>
      </c>
      <c r="Q37" s="566">
        <v>0</v>
      </c>
      <c r="R37" s="566">
        <v>0</v>
      </c>
      <c r="S37" s="566">
        <v>0</v>
      </c>
      <c r="T37" s="566">
        <v>0</v>
      </c>
      <c r="U37" s="566">
        <v>0</v>
      </c>
      <c r="V37" s="566">
        <v>0</v>
      </c>
      <c r="W37" s="566">
        <v>0</v>
      </c>
    </row>
    <row r="38" spans="1:23" ht="20.25" customHeight="1" x14ac:dyDescent="0.2">
      <c r="A38" s="12">
        <f>'9'!A35</f>
        <v>27</v>
      </c>
      <c r="B38" s="12" t="str">
        <f>'9'!B35</f>
        <v>Jatirejo</v>
      </c>
      <c r="C38" s="12" t="str">
        <f>'9'!C35</f>
        <v>Jatirejo</v>
      </c>
      <c r="D38" s="566">
        <v>2</v>
      </c>
      <c r="E38" s="566">
        <v>2</v>
      </c>
      <c r="F38" s="566">
        <v>0</v>
      </c>
      <c r="G38" s="566">
        <v>0</v>
      </c>
      <c r="H38" s="566">
        <v>2</v>
      </c>
      <c r="I38" s="566">
        <v>0</v>
      </c>
      <c r="J38" s="566">
        <v>1</v>
      </c>
      <c r="K38" s="566">
        <v>0</v>
      </c>
      <c r="L38" s="566">
        <v>0</v>
      </c>
      <c r="M38" s="566">
        <v>0</v>
      </c>
      <c r="N38" s="566">
        <v>0</v>
      </c>
      <c r="O38" s="566">
        <v>0</v>
      </c>
      <c r="P38" s="566">
        <v>1</v>
      </c>
      <c r="Q38" s="566">
        <v>0</v>
      </c>
      <c r="R38" s="566">
        <v>0</v>
      </c>
      <c r="S38" s="566">
        <v>0</v>
      </c>
      <c r="T38" s="566">
        <v>0</v>
      </c>
      <c r="U38" s="566">
        <v>0</v>
      </c>
      <c r="V38" s="566">
        <v>0</v>
      </c>
      <c r="W38" s="566">
        <v>0</v>
      </c>
    </row>
    <row r="39" spans="1:23" ht="20.25" customHeight="1" x14ac:dyDescent="0.2">
      <c r="A39" s="251" t="s">
        <v>157</v>
      </c>
      <c r="B39" s="251"/>
      <c r="C39" s="251"/>
      <c r="D39" s="620">
        <f t="shared" ref="D39:W39" si="0">SUM(D12:D38)</f>
        <v>26</v>
      </c>
      <c r="E39" s="620">
        <f t="shared" si="0"/>
        <v>11</v>
      </c>
      <c r="F39" s="620">
        <f t="shared" si="0"/>
        <v>0</v>
      </c>
      <c r="G39" s="620">
        <f t="shared" si="0"/>
        <v>0</v>
      </c>
      <c r="H39" s="620">
        <f t="shared" si="0"/>
        <v>11</v>
      </c>
      <c r="I39" s="620">
        <f t="shared" si="0"/>
        <v>10</v>
      </c>
      <c r="J39" s="620">
        <f t="shared" si="0"/>
        <v>2</v>
      </c>
      <c r="K39" s="620">
        <f t="shared" si="0"/>
        <v>2</v>
      </c>
      <c r="L39" s="620">
        <f t="shared" si="0"/>
        <v>0</v>
      </c>
      <c r="M39" s="620">
        <f t="shared" si="0"/>
        <v>0</v>
      </c>
      <c r="N39" s="620">
        <f t="shared" si="0"/>
        <v>0</v>
      </c>
      <c r="O39" s="620">
        <f t="shared" si="0"/>
        <v>1</v>
      </c>
      <c r="P39" s="620">
        <f t="shared" si="0"/>
        <v>8</v>
      </c>
      <c r="Q39" s="620">
        <f t="shared" si="0"/>
        <v>0</v>
      </c>
      <c r="R39" s="620">
        <f t="shared" si="0"/>
        <v>0</v>
      </c>
      <c r="S39" s="620">
        <f t="shared" si="0"/>
        <v>0</v>
      </c>
      <c r="T39" s="620">
        <f t="shared" si="0"/>
        <v>0</v>
      </c>
      <c r="U39" s="620">
        <f t="shared" si="0"/>
        <v>0</v>
      </c>
      <c r="V39" s="620">
        <f t="shared" si="0"/>
        <v>0</v>
      </c>
      <c r="W39" s="620">
        <f t="shared" si="0"/>
        <v>1</v>
      </c>
    </row>
    <row r="41" spans="1:23" x14ac:dyDescent="0.2">
      <c r="A41" s="689" t="s">
        <v>1343</v>
      </c>
    </row>
  </sheetData>
  <mergeCells count="26">
    <mergeCell ref="T8:T10"/>
    <mergeCell ref="U8:U10"/>
    <mergeCell ref="V8:V10"/>
    <mergeCell ref="W8:W10"/>
    <mergeCell ref="N8:N10"/>
    <mergeCell ref="O8:O10"/>
    <mergeCell ref="P8:P10"/>
    <mergeCell ref="Q8:Q10"/>
    <mergeCell ref="R8:R10"/>
    <mergeCell ref="S8:S10"/>
    <mergeCell ref="H8:H10"/>
    <mergeCell ref="I8:I10"/>
    <mergeCell ref="J8:J10"/>
    <mergeCell ref="K8:K10"/>
    <mergeCell ref="L8:L10"/>
    <mergeCell ref="M8:M10"/>
    <mergeCell ref="A7:A10"/>
    <mergeCell ref="B7:B10"/>
    <mergeCell ref="C7:C10"/>
    <mergeCell ref="D7:I7"/>
    <mergeCell ref="J7:P7"/>
    <mergeCell ref="Q7:W7"/>
    <mergeCell ref="D8:D10"/>
    <mergeCell ref="E8:E10"/>
    <mergeCell ref="F8:F10"/>
    <mergeCell ref="G8:G10"/>
  </mergeCells>
  <pageMargins left="0.75" right="0.75" top="0.9" bottom="1" header="0.3" footer="0.3"/>
  <pageSetup paperSize="130" scale="57" orientation="landscape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0"/>
    <pageSetUpPr fitToPage="1"/>
  </sheetPr>
  <dimension ref="A1:S42"/>
  <sheetViews>
    <sheetView view="pageBreakPreview" topLeftCell="D1" zoomScale="60" zoomScaleNormal="82" workbookViewId="0">
      <selection activeCell="F5" sqref="F5"/>
    </sheetView>
  </sheetViews>
  <sheetFormatPr defaultColWidth="11.42578125" defaultRowHeight="15" x14ac:dyDescent="0.2"/>
  <cols>
    <col min="1" max="1" width="5.7109375" style="4" customWidth="1"/>
    <col min="2" max="3" width="21.7109375" style="4" customWidth="1"/>
    <col min="4" max="5" width="10.85546875" style="4" customWidth="1"/>
    <col min="6" max="6" width="12" style="4" customWidth="1"/>
    <col min="7" max="7" width="10.85546875" style="4" customWidth="1"/>
    <col min="8" max="8" width="9.7109375" style="4" customWidth="1"/>
    <col min="9" max="9" width="11.5703125" style="4" customWidth="1"/>
    <col min="10" max="10" width="9.7109375" style="4" customWidth="1"/>
    <col min="11" max="11" width="12.28515625" style="4" customWidth="1"/>
    <col min="12" max="12" width="9.7109375" style="4" customWidth="1"/>
    <col min="13" max="13" width="11.42578125" style="4" customWidth="1"/>
    <col min="14" max="14" width="9.7109375" style="4" customWidth="1"/>
    <col min="15" max="15" width="11.140625" style="4" customWidth="1"/>
    <col min="16" max="16" width="9.7109375" style="4" customWidth="1"/>
    <col min="17" max="17" width="11.140625" style="4" customWidth="1"/>
    <col min="18" max="18" width="9.7109375" style="4" customWidth="1"/>
    <col min="19" max="16384" width="11.42578125" style="4"/>
  </cols>
  <sheetData>
    <row r="1" spans="1:19" x14ac:dyDescent="0.2">
      <c r="A1" s="3" t="s">
        <v>688</v>
      </c>
      <c r="C1" s="4" t="s">
        <v>152</v>
      </c>
    </row>
    <row r="3" spans="1:19" s="203" customFormat="1" ht="14.25" customHeight="1" x14ac:dyDescent="0.2">
      <c r="A3" s="1215" t="s">
        <v>273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5"/>
      <c r="P3" s="1215"/>
      <c r="Q3" s="1215"/>
      <c r="R3" s="1215"/>
    </row>
    <row r="4" spans="1:19" s="203" customFormat="1" ht="16.5" x14ac:dyDescent="0.2">
      <c r="E4" s="210"/>
      <c r="H4" s="210" t="str">
        <f>'1'!E5</f>
        <v>KABUPATEN</v>
      </c>
      <c r="I4" s="206" t="str">
        <f>'1'!F5</f>
        <v>MOJOKERTO</v>
      </c>
      <c r="J4" s="210"/>
      <c r="K4" s="210"/>
      <c r="N4" s="207"/>
      <c r="Q4" s="207"/>
      <c r="R4" s="207"/>
    </row>
    <row r="5" spans="1:19" s="203" customFormat="1" ht="16.5" x14ac:dyDescent="0.2">
      <c r="E5" s="210"/>
      <c r="H5" s="210" t="str">
        <f>'1'!E6</f>
        <v xml:space="preserve">TAHUN </v>
      </c>
      <c r="I5" s="206">
        <f>'1'!F6</f>
        <v>2021</v>
      </c>
      <c r="J5" s="210"/>
      <c r="K5" s="210"/>
      <c r="N5" s="207"/>
      <c r="Q5" s="207"/>
      <c r="R5" s="207"/>
    </row>
    <row r="6" spans="1:19" x14ac:dyDescent="0.2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378"/>
    </row>
    <row r="7" spans="1:19" ht="15" customHeight="1" x14ac:dyDescent="0.2">
      <c r="A7" s="1170" t="s">
        <v>153</v>
      </c>
      <c r="B7" s="1170" t="s">
        <v>154</v>
      </c>
      <c r="C7" s="1170" t="s">
        <v>156</v>
      </c>
      <c r="D7" s="1173" t="s">
        <v>39</v>
      </c>
      <c r="E7" s="1309"/>
      <c r="F7" s="1310"/>
      <c r="G7" s="1178" t="s">
        <v>190</v>
      </c>
      <c r="H7" s="1179"/>
      <c r="I7" s="1179"/>
      <c r="J7" s="1179"/>
      <c r="K7" s="1179"/>
      <c r="L7" s="1180"/>
      <c r="M7" s="1178" t="s">
        <v>162</v>
      </c>
      <c r="N7" s="1179"/>
      <c r="O7" s="1180"/>
      <c r="P7" s="1179"/>
      <c r="Q7" s="1179"/>
      <c r="R7" s="1180"/>
      <c r="S7" s="14"/>
    </row>
    <row r="8" spans="1:19" ht="21.75" customHeight="1" x14ac:dyDescent="0.2">
      <c r="A8" s="1171"/>
      <c r="B8" s="1171"/>
      <c r="C8" s="1171"/>
      <c r="D8" s="1311"/>
      <c r="E8" s="1312"/>
      <c r="F8" s="1313"/>
      <c r="G8" s="1178" t="s">
        <v>27</v>
      </c>
      <c r="H8" s="1180"/>
      <c r="I8" s="1178" t="s">
        <v>28</v>
      </c>
      <c r="J8" s="1180"/>
      <c r="K8" s="1178" t="s">
        <v>14</v>
      </c>
      <c r="L8" s="1180"/>
      <c r="M8" s="1178" t="s">
        <v>27</v>
      </c>
      <c r="N8" s="1180"/>
      <c r="O8" s="1224" t="s">
        <v>28</v>
      </c>
      <c r="P8" s="1180"/>
      <c r="Q8" s="1178" t="s">
        <v>14</v>
      </c>
      <c r="R8" s="1180"/>
    </row>
    <row r="9" spans="1:19" ht="15.75" customHeight="1" x14ac:dyDescent="0.2">
      <c r="A9" s="1172"/>
      <c r="B9" s="1172"/>
      <c r="C9" s="1172"/>
      <c r="D9" s="2" t="s">
        <v>27</v>
      </c>
      <c r="E9" s="2" t="s">
        <v>28</v>
      </c>
      <c r="F9" s="35" t="s">
        <v>14</v>
      </c>
      <c r="G9" s="37" t="s">
        <v>161</v>
      </c>
      <c r="H9" s="34" t="s">
        <v>164</v>
      </c>
      <c r="I9" s="37" t="s">
        <v>161</v>
      </c>
      <c r="J9" s="34" t="s">
        <v>164</v>
      </c>
      <c r="K9" s="37" t="s">
        <v>161</v>
      </c>
      <c r="L9" s="34" t="s">
        <v>164</v>
      </c>
      <c r="M9" s="37" t="s">
        <v>161</v>
      </c>
      <c r="N9" s="34" t="s">
        <v>164</v>
      </c>
      <c r="O9" s="37" t="s">
        <v>161</v>
      </c>
      <c r="P9" s="80" t="s">
        <v>164</v>
      </c>
      <c r="Q9" s="37" t="s">
        <v>161</v>
      </c>
      <c r="R9" s="34" t="s">
        <v>164</v>
      </c>
    </row>
    <row r="10" spans="1:19" x14ac:dyDescent="0.2">
      <c r="A10" s="129">
        <v>1</v>
      </c>
      <c r="B10" s="129">
        <v>2</v>
      </c>
      <c r="C10" s="129">
        <v>3</v>
      </c>
      <c r="D10" s="129">
        <v>4</v>
      </c>
      <c r="E10" s="129">
        <v>5</v>
      </c>
      <c r="F10" s="129">
        <v>6</v>
      </c>
      <c r="G10" s="129">
        <v>7</v>
      </c>
      <c r="H10" s="129">
        <v>8</v>
      </c>
      <c r="I10" s="129">
        <v>9</v>
      </c>
      <c r="J10" s="129">
        <v>10</v>
      </c>
      <c r="K10" s="129">
        <v>11</v>
      </c>
      <c r="L10" s="129">
        <v>12</v>
      </c>
      <c r="M10" s="129">
        <v>13</v>
      </c>
      <c r="N10" s="129">
        <v>14</v>
      </c>
      <c r="O10" s="129">
        <v>15</v>
      </c>
      <c r="P10" s="156">
        <v>16</v>
      </c>
      <c r="Q10" s="129">
        <v>17</v>
      </c>
      <c r="R10" s="129">
        <v>18</v>
      </c>
    </row>
    <row r="11" spans="1:19" ht="20.25" customHeight="1" x14ac:dyDescent="0.2">
      <c r="A11" s="12">
        <f>'9'!A9</f>
        <v>1</v>
      </c>
      <c r="B11" s="12" t="str">
        <f>'9'!B9</f>
        <v>Sooko</v>
      </c>
      <c r="C11" s="12" t="str">
        <f>'9'!C9</f>
        <v>Sooko</v>
      </c>
      <c r="D11" s="639">
        <v>515</v>
      </c>
      <c r="E11" s="639">
        <v>522.43491834774261</v>
      </c>
      <c r="F11" s="398">
        <f t="shared" ref="F11:F19" si="0">SUM(D11:E11)</f>
        <v>1037.4349183477425</v>
      </c>
      <c r="G11" s="399">
        <v>515</v>
      </c>
      <c r="H11" s="395">
        <f>G11/D11*100</f>
        <v>100</v>
      </c>
      <c r="I11" s="398">
        <v>522</v>
      </c>
      <c r="J11" s="400">
        <f t="shared" ref="J11:J19" si="1">I11/E11*100</f>
        <v>99.916751669448502</v>
      </c>
      <c r="K11" s="398">
        <f t="shared" ref="K11:K19" si="2">G11+I11</f>
        <v>1037</v>
      </c>
      <c r="L11" s="400">
        <f t="shared" ref="L11:L19" si="3">K11/F11*100</f>
        <v>99.95807752948636</v>
      </c>
      <c r="M11" s="398">
        <v>9</v>
      </c>
      <c r="N11" s="395">
        <f>M11/G11*100</f>
        <v>1.7475728155339807</v>
      </c>
      <c r="O11" s="398">
        <v>6</v>
      </c>
      <c r="P11" s="401">
        <f>O11/I11*100</f>
        <v>1.1494252873563218</v>
      </c>
      <c r="Q11" s="398">
        <f t="shared" ref="Q11:Q19" si="4">M11+O11</f>
        <v>15</v>
      </c>
      <c r="R11" s="395">
        <f>Q11/K11*100</f>
        <v>1.446480231436837</v>
      </c>
    </row>
    <row r="12" spans="1:19" ht="20.25" customHeight="1" x14ac:dyDescent="0.2">
      <c r="A12" s="12">
        <f>'9'!A10</f>
        <v>2</v>
      </c>
      <c r="B12" s="12" t="str">
        <f>'9'!B10</f>
        <v>Trowulan</v>
      </c>
      <c r="C12" s="12" t="str">
        <f>'9'!C10</f>
        <v>Trowulan</v>
      </c>
      <c r="D12" s="639">
        <v>289</v>
      </c>
      <c r="E12" s="639">
        <v>291.30283381364075</v>
      </c>
      <c r="F12" s="398">
        <f t="shared" si="0"/>
        <v>580.30283381364075</v>
      </c>
      <c r="G12" s="399">
        <v>289</v>
      </c>
      <c r="H12" s="395">
        <f t="shared" ref="H12:H19" si="5">G12/D12*100</f>
        <v>100</v>
      </c>
      <c r="I12" s="398">
        <v>285</v>
      </c>
      <c r="J12" s="400">
        <f>I12/E12*100</f>
        <v>97.836329385771464</v>
      </c>
      <c r="K12" s="398">
        <f t="shared" si="2"/>
        <v>574</v>
      </c>
      <c r="L12" s="400">
        <f t="shared" si="3"/>
        <v>98.913871612134002</v>
      </c>
      <c r="M12" s="398">
        <v>6</v>
      </c>
      <c r="N12" s="395">
        <f t="shared" ref="N12:N19" si="6">M12/G12*100</f>
        <v>2.0761245674740483</v>
      </c>
      <c r="O12" s="398">
        <v>3</v>
      </c>
      <c r="P12" s="401">
        <f>O12/I12*100</f>
        <v>1.0526315789473684</v>
      </c>
      <c r="Q12" s="398">
        <f t="shared" si="4"/>
        <v>9</v>
      </c>
      <c r="R12" s="395">
        <f t="shared" ref="R12:R19" si="7">Q12/K12*100</f>
        <v>1.5679442508710801</v>
      </c>
    </row>
    <row r="13" spans="1:19" ht="20.25" customHeight="1" x14ac:dyDescent="0.2">
      <c r="A13" s="12">
        <f>'9'!A11</f>
        <v>3</v>
      </c>
      <c r="B13" s="12"/>
      <c r="C13" s="12" t="str">
        <f>'9'!C11</f>
        <v>Tawangsari</v>
      </c>
      <c r="D13" s="639">
        <v>250</v>
      </c>
      <c r="E13" s="639">
        <v>245.4584534101825</v>
      </c>
      <c r="F13" s="398">
        <f t="shared" si="0"/>
        <v>495.45845341018253</v>
      </c>
      <c r="G13" s="399">
        <v>249</v>
      </c>
      <c r="H13" s="395">
        <f t="shared" si="5"/>
        <v>99.6</v>
      </c>
      <c r="I13" s="398">
        <v>246</v>
      </c>
      <c r="J13" s="400">
        <f t="shared" si="1"/>
        <v>100.22062657948574</v>
      </c>
      <c r="K13" s="398">
        <f t="shared" si="2"/>
        <v>495</v>
      </c>
      <c r="L13" s="400">
        <f>K13/F13*100</f>
        <v>99.907468848896002</v>
      </c>
      <c r="M13" s="398">
        <v>7</v>
      </c>
      <c r="N13" s="395">
        <f t="shared" si="6"/>
        <v>2.8112449799196786</v>
      </c>
      <c r="O13" s="398">
        <v>2</v>
      </c>
      <c r="P13" s="401">
        <f t="shared" ref="P13:P19" si="8">O13/I13*100</f>
        <v>0.81300813008130091</v>
      </c>
      <c r="Q13" s="398">
        <f t="shared" si="4"/>
        <v>9</v>
      </c>
      <c r="R13" s="395">
        <f t="shared" si="7"/>
        <v>1.8181818181818181</v>
      </c>
    </row>
    <row r="14" spans="1:19" ht="20.25" customHeight="1" x14ac:dyDescent="0.2">
      <c r="A14" s="12">
        <f>'9'!A12</f>
        <v>4</v>
      </c>
      <c r="B14" s="12" t="str">
        <f>'9'!B12</f>
        <v>Puri</v>
      </c>
      <c r="C14" s="12" t="str">
        <f>'9'!C12</f>
        <v>Puri</v>
      </c>
      <c r="D14" s="639">
        <v>563</v>
      </c>
      <c r="E14" s="639">
        <v>482.32108549471661</v>
      </c>
      <c r="F14" s="398">
        <f>SUM(D14:E14)</f>
        <v>1045.3210854947165</v>
      </c>
      <c r="G14" s="399">
        <v>490</v>
      </c>
      <c r="H14" s="395">
        <f>G14/D14*100</f>
        <v>87.033747779751337</v>
      </c>
      <c r="I14" s="398">
        <v>416</v>
      </c>
      <c r="J14" s="400">
        <f t="shared" si="1"/>
        <v>86.249598558045392</v>
      </c>
      <c r="K14" s="398">
        <f t="shared" si="2"/>
        <v>906</v>
      </c>
      <c r="L14" s="400">
        <f t="shared" si="3"/>
        <v>86.671933874864834</v>
      </c>
      <c r="M14" s="398">
        <v>16</v>
      </c>
      <c r="N14" s="395">
        <f t="shared" si="6"/>
        <v>3.2653061224489797</v>
      </c>
      <c r="O14" s="398">
        <v>14</v>
      </c>
      <c r="P14" s="401">
        <f t="shared" si="8"/>
        <v>3.3653846153846154</v>
      </c>
      <c r="Q14" s="398">
        <f t="shared" si="4"/>
        <v>30</v>
      </c>
      <c r="R14" s="395">
        <f t="shared" si="7"/>
        <v>3.3112582781456954</v>
      </c>
    </row>
    <row r="15" spans="1:19" ht="20.25" customHeight="1" x14ac:dyDescent="0.2">
      <c r="A15" s="12">
        <f>'9'!A13</f>
        <v>5</v>
      </c>
      <c r="B15" s="12" t="str">
        <f>'9'!B13</f>
        <v>Mojoanyar</v>
      </c>
      <c r="C15" s="12" t="str">
        <f>'9'!C13</f>
        <v>Gayaman</v>
      </c>
      <c r="D15" s="639">
        <v>289</v>
      </c>
      <c r="E15" s="639">
        <v>297.98847262247835</v>
      </c>
      <c r="F15" s="398">
        <f t="shared" si="0"/>
        <v>586.98847262247841</v>
      </c>
      <c r="G15" s="399">
        <v>289</v>
      </c>
      <c r="H15" s="395">
        <f t="shared" si="5"/>
        <v>100</v>
      </c>
      <c r="I15" s="398">
        <v>265</v>
      </c>
      <c r="J15" s="400">
        <f t="shared" si="1"/>
        <v>88.929614514226046</v>
      </c>
      <c r="K15" s="398">
        <f t="shared" si="2"/>
        <v>554</v>
      </c>
      <c r="L15" s="400">
        <f t="shared" si="3"/>
        <v>94.380047622554429</v>
      </c>
      <c r="M15" s="398">
        <v>14</v>
      </c>
      <c r="N15" s="395">
        <f t="shared" si="6"/>
        <v>4.844290657439446</v>
      </c>
      <c r="O15" s="398">
        <v>12</v>
      </c>
      <c r="P15" s="401">
        <f t="shared" si="8"/>
        <v>4.5283018867924527</v>
      </c>
      <c r="Q15" s="398">
        <f t="shared" si="4"/>
        <v>26</v>
      </c>
      <c r="R15" s="395">
        <f t="shared" si="7"/>
        <v>4.6931407942238268</v>
      </c>
    </row>
    <row r="16" spans="1:19" ht="20.25" customHeight="1" x14ac:dyDescent="0.2">
      <c r="A16" s="12">
        <f>'9'!A14</f>
        <v>6</v>
      </c>
      <c r="B16" s="12" t="str">
        <f>'9'!B14</f>
        <v>Bangsal</v>
      </c>
      <c r="C16" s="12" t="str">
        <f>'9'!C14</f>
        <v>Bangsal</v>
      </c>
      <c r="D16" s="639">
        <v>442</v>
      </c>
      <c r="E16" s="639">
        <v>460.35398655139289</v>
      </c>
      <c r="F16" s="398">
        <f>SUM(D16:E16)</f>
        <v>902.35398655139284</v>
      </c>
      <c r="G16" s="398">
        <v>372</v>
      </c>
      <c r="H16" s="395">
        <f t="shared" si="5"/>
        <v>84.162895927601809</v>
      </c>
      <c r="I16" s="398">
        <v>411</v>
      </c>
      <c r="J16" s="400">
        <f>I16/E16*100</f>
        <v>89.279122589745811</v>
      </c>
      <c r="K16" s="398">
        <f t="shared" si="2"/>
        <v>783</v>
      </c>
      <c r="L16" s="400">
        <f t="shared" si="3"/>
        <v>86.773041585648812</v>
      </c>
      <c r="M16" s="398">
        <v>3</v>
      </c>
      <c r="N16" s="395">
        <f t="shared" si="6"/>
        <v>0.80645161290322576</v>
      </c>
      <c r="O16" s="398">
        <v>2</v>
      </c>
      <c r="P16" s="401">
        <f t="shared" si="8"/>
        <v>0.48661800486618007</v>
      </c>
      <c r="Q16" s="398">
        <f t="shared" si="4"/>
        <v>5</v>
      </c>
      <c r="R16" s="395">
        <f t="shared" si="7"/>
        <v>0.63856960408684549</v>
      </c>
    </row>
    <row r="17" spans="1:18" ht="20.25" customHeight="1" x14ac:dyDescent="0.2">
      <c r="A17" s="12">
        <f>'9'!A15</f>
        <v>7</v>
      </c>
      <c r="B17" s="12" t="str">
        <f>'9'!B15</f>
        <v>Gedeg</v>
      </c>
      <c r="C17" s="12" t="str">
        <f>'9'!C15</f>
        <v>Gedeg</v>
      </c>
      <c r="D17" s="639">
        <v>302</v>
      </c>
      <c r="E17" s="639">
        <v>249.27881844380406</v>
      </c>
      <c r="F17" s="398">
        <f t="shared" si="0"/>
        <v>551.27881844380408</v>
      </c>
      <c r="G17" s="398">
        <v>104</v>
      </c>
      <c r="H17" s="395">
        <f t="shared" si="5"/>
        <v>34.437086092715234</v>
      </c>
      <c r="I17" s="398">
        <v>108</v>
      </c>
      <c r="J17" s="400">
        <f t="shared" si="1"/>
        <v>43.324980708036726</v>
      </c>
      <c r="K17" s="398">
        <f t="shared" si="2"/>
        <v>212</v>
      </c>
      <c r="L17" s="400">
        <f t="shared" si="3"/>
        <v>38.456039468095533</v>
      </c>
      <c r="M17" s="398">
        <v>6</v>
      </c>
      <c r="N17" s="395">
        <f>M17/G17*100</f>
        <v>5.7692307692307692</v>
      </c>
      <c r="O17" s="398">
        <v>9</v>
      </c>
      <c r="P17" s="401">
        <f t="shared" si="8"/>
        <v>8.3333333333333321</v>
      </c>
      <c r="Q17" s="398">
        <f t="shared" si="4"/>
        <v>15</v>
      </c>
      <c r="R17" s="395">
        <f t="shared" si="7"/>
        <v>7.0754716981132075</v>
      </c>
    </row>
    <row r="18" spans="1:18" ht="20.25" customHeight="1" x14ac:dyDescent="0.2">
      <c r="A18" s="12">
        <f>'9'!A16</f>
        <v>8</v>
      </c>
      <c r="B18" s="12"/>
      <c r="C18" s="12" t="str">
        <f>'9'!C16</f>
        <v>Lespadangan</v>
      </c>
      <c r="D18" s="639">
        <v>180</v>
      </c>
      <c r="E18" s="639">
        <v>141.35350624399615</v>
      </c>
      <c r="F18" s="398">
        <f t="shared" si="0"/>
        <v>321.35350624399615</v>
      </c>
      <c r="G18" s="398">
        <v>113</v>
      </c>
      <c r="H18" s="395">
        <f t="shared" si="5"/>
        <v>62.777777777777779</v>
      </c>
      <c r="I18" s="398">
        <v>114</v>
      </c>
      <c r="J18" s="400">
        <f t="shared" si="1"/>
        <v>80.648866115298105</v>
      </c>
      <c r="K18" s="398">
        <f t="shared" si="2"/>
        <v>227</v>
      </c>
      <c r="L18" s="400">
        <f t="shared" si="3"/>
        <v>70.63871891525099</v>
      </c>
      <c r="M18" s="398">
        <v>1</v>
      </c>
      <c r="N18" s="395">
        <f t="shared" si="6"/>
        <v>0.88495575221238942</v>
      </c>
      <c r="O18" s="398">
        <v>7</v>
      </c>
      <c r="P18" s="401">
        <f t="shared" si="8"/>
        <v>6.140350877192982</v>
      </c>
      <c r="Q18" s="398">
        <f t="shared" si="4"/>
        <v>8</v>
      </c>
      <c r="R18" s="395">
        <f t="shared" si="7"/>
        <v>3.5242290748898681</v>
      </c>
    </row>
    <row r="19" spans="1:18" ht="20.25" customHeight="1" x14ac:dyDescent="0.2">
      <c r="A19" s="12">
        <f>'9'!A17</f>
        <v>9</v>
      </c>
      <c r="B19" s="12" t="str">
        <f>'9'!B17</f>
        <v>Kemlagi</v>
      </c>
      <c r="C19" s="12" t="str">
        <f>'9'!C17</f>
        <v>Kemlagi</v>
      </c>
      <c r="D19" s="639">
        <v>278</v>
      </c>
      <c r="E19" s="639">
        <v>281.75192122958697</v>
      </c>
      <c r="F19" s="398">
        <f t="shared" si="0"/>
        <v>559.75192122958697</v>
      </c>
      <c r="G19" s="398">
        <v>278</v>
      </c>
      <c r="H19" s="395">
        <f t="shared" si="5"/>
        <v>100</v>
      </c>
      <c r="I19" s="398">
        <v>275</v>
      </c>
      <c r="J19" s="400">
        <f t="shared" si="1"/>
        <v>97.603593544235281</v>
      </c>
      <c r="K19" s="398">
        <f t="shared" si="2"/>
        <v>553</v>
      </c>
      <c r="L19" s="400">
        <f t="shared" si="3"/>
        <v>98.793765421160998</v>
      </c>
      <c r="M19" s="398">
        <v>8</v>
      </c>
      <c r="N19" s="395">
        <f t="shared" si="6"/>
        <v>2.877697841726619</v>
      </c>
      <c r="O19" s="398">
        <v>7</v>
      </c>
      <c r="P19" s="401">
        <f t="shared" si="8"/>
        <v>2.5454545454545454</v>
      </c>
      <c r="Q19" s="398">
        <f t="shared" si="4"/>
        <v>15</v>
      </c>
      <c r="R19" s="395">
        <f t="shared" si="7"/>
        <v>2.7124773960216997</v>
      </c>
    </row>
    <row r="20" spans="1:18" ht="20.25" customHeight="1" x14ac:dyDescent="0.2">
      <c r="A20" s="12">
        <f>'9'!A18</f>
        <v>10</v>
      </c>
      <c r="B20" s="12"/>
      <c r="C20" s="12" t="str">
        <f>'9'!C18</f>
        <v>Kedungsari</v>
      </c>
      <c r="D20" s="639">
        <v>165</v>
      </c>
      <c r="E20" s="639">
        <v>171.91642651296831</v>
      </c>
      <c r="F20" s="398">
        <f t="shared" ref="F20:F30" si="9">SUM(D20:E20)</f>
        <v>336.91642651296831</v>
      </c>
      <c r="G20" s="398">
        <v>165</v>
      </c>
      <c r="H20" s="395">
        <f t="shared" ref="H20:H30" si="10">G20/D20*100</f>
        <v>100</v>
      </c>
      <c r="I20" s="398">
        <v>133</v>
      </c>
      <c r="J20" s="400">
        <f>I20/E20*100</f>
        <v>77.363171569860029</v>
      </c>
      <c r="K20" s="398">
        <f t="shared" ref="K20:K30" si="11">G20+I20</f>
        <v>298</v>
      </c>
      <c r="L20" s="400">
        <f t="shared" ref="L20:L30" si="12">K20/F20*100</f>
        <v>88.449234453853393</v>
      </c>
      <c r="M20" s="398">
        <v>31</v>
      </c>
      <c r="N20" s="395">
        <f t="shared" ref="N20:N30" si="13">M20/G20*100</f>
        <v>18.787878787878785</v>
      </c>
      <c r="O20" s="398">
        <v>36</v>
      </c>
      <c r="P20" s="401">
        <f t="shared" ref="P20:P30" si="14">O20/I20*100</f>
        <v>27.06766917293233</v>
      </c>
      <c r="Q20" s="398">
        <f t="shared" ref="Q20:Q30" si="15">M20+O20</f>
        <v>67</v>
      </c>
      <c r="R20" s="395">
        <f t="shared" ref="R20:R30" si="16">Q20/K20*100</f>
        <v>22.483221476510067</v>
      </c>
    </row>
    <row r="21" spans="1:18" ht="20.25" customHeight="1" x14ac:dyDescent="0.2">
      <c r="A21" s="12">
        <f>'9'!A19</f>
        <v>11</v>
      </c>
      <c r="B21" s="12" t="str">
        <f>'9'!B19</f>
        <v>Dawarblandong</v>
      </c>
      <c r="C21" s="12" t="str">
        <f>'9'!C19</f>
        <v>Dawarblandong</v>
      </c>
      <c r="D21" s="639">
        <v>375</v>
      </c>
      <c r="E21" s="639">
        <v>391.58741594620557</v>
      </c>
      <c r="F21" s="398">
        <f t="shared" si="9"/>
        <v>766.58741594620551</v>
      </c>
      <c r="G21" s="398">
        <v>375</v>
      </c>
      <c r="H21" s="395">
        <f t="shared" si="10"/>
        <v>100</v>
      </c>
      <c r="I21" s="398">
        <v>314</v>
      </c>
      <c r="J21" s="400">
        <f t="shared" ref="J21:J30" si="17">I21/E21*100</f>
        <v>80.186437871419201</v>
      </c>
      <c r="K21" s="398">
        <f t="shared" si="11"/>
        <v>689</v>
      </c>
      <c r="L21" s="400">
        <f t="shared" si="12"/>
        <v>89.878856040124447</v>
      </c>
      <c r="M21" s="398">
        <v>12</v>
      </c>
      <c r="N21" s="395">
        <f t="shared" si="13"/>
        <v>3.2</v>
      </c>
      <c r="O21" s="398">
        <v>6</v>
      </c>
      <c r="P21" s="401">
        <f t="shared" si="14"/>
        <v>1.910828025477707</v>
      </c>
      <c r="Q21" s="398">
        <f t="shared" si="15"/>
        <v>18</v>
      </c>
      <c r="R21" s="395">
        <f t="shared" si="16"/>
        <v>2.6124818577648767</v>
      </c>
    </row>
    <row r="22" spans="1:18" ht="20.25" customHeight="1" x14ac:dyDescent="0.2">
      <c r="A22" s="12">
        <f>'9'!A20</f>
        <v>12</v>
      </c>
      <c r="B22" s="12" t="str">
        <f>'9'!B20</f>
        <v>Jetis</v>
      </c>
      <c r="C22" s="12" t="str">
        <f>'9'!C20</f>
        <v>Kupang</v>
      </c>
      <c r="D22" s="639">
        <v>365</v>
      </c>
      <c r="E22" s="639">
        <v>347.65321805955813</v>
      </c>
      <c r="F22" s="398">
        <f t="shared" si="9"/>
        <v>712.65321805955818</v>
      </c>
      <c r="G22" s="398">
        <v>365</v>
      </c>
      <c r="H22" s="395">
        <f t="shared" si="10"/>
        <v>100</v>
      </c>
      <c r="I22" s="398">
        <v>348</v>
      </c>
      <c r="J22" s="400">
        <f t="shared" si="17"/>
        <v>100.09974938312882</v>
      </c>
      <c r="K22" s="398">
        <f t="shared" si="11"/>
        <v>713</v>
      </c>
      <c r="L22" s="400">
        <f t="shared" si="12"/>
        <v>100.04866068540123</v>
      </c>
      <c r="M22" s="398">
        <v>14</v>
      </c>
      <c r="N22" s="395">
        <f t="shared" si="13"/>
        <v>3.8356164383561646</v>
      </c>
      <c r="O22" s="398">
        <v>9</v>
      </c>
      <c r="P22" s="401">
        <f t="shared" si="14"/>
        <v>2.5862068965517242</v>
      </c>
      <c r="Q22" s="398">
        <f t="shared" si="15"/>
        <v>23</v>
      </c>
      <c r="R22" s="395">
        <f t="shared" si="16"/>
        <v>3.225806451612903</v>
      </c>
    </row>
    <row r="23" spans="1:18" ht="20.25" customHeight="1" x14ac:dyDescent="0.2">
      <c r="A23" s="12">
        <f>'9'!A21</f>
        <v>13</v>
      </c>
      <c r="B23" s="12"/>
      <c r="C23" s="12" t="str">
        <f>'9'!C21</f>
        <v>Jetis</v>
      </c>
      <c r="D23" s="639">
        <v>235</v>
      </c>
      <c r="E23" s="639">
        <v>194.83861671469739</v>
      </c>
      <c r="F23" s="398">
        <f t="shared" si="9"/>
        <v>429.83861671469742</v>
      </c>
      <c r="G23" s="398">
        <v>234</v>
      </c>
      <c r="H23" s="395">
        <f t="shared" si="10"/>
        <v>99.574468085106389</v>
      </c>
      <c r="I23" s="398">
        <v>195</v>
      </c>
      <c r="J23" s="400">
        <f t="shared" si="17"/>
        <v>100.08282920912896</v>
      </c>
      <c r="K23" s="398">
        <f t="shared" si="11"/>
        <v>429</v>
      </c>
      <c r="L23" s="400">
        <f>K23/F23*100</f>
        <v>99.804899633935392</v>
      </c>
      <c r="M23" s="398">
        <v>5</v>
      </c>
      <c r="N23" s="395">
        <f t="shared" si="13"/>
        <v>2.1367521367521367</v>
      </c>
      <c r="O23" s="398">
        <v>1</v>
      </c>
      <c r="P23" s="401">
        <f t="shared" si="14"/>
        <v>0.51282051282051277</v>
      </c>
      <c r="Q23" s="398">
        <f t="shared" si="15"/>
        <v>6</v>
      </c>
      <c r="R23" s="395">
        <f t="shared" si="16"/>
        <v>1.3986013986013985</v>
      </c>
    </row>
    <row r="24" spans="1:18" ht="20.25" customHeight="1" x14ac:dyDescent="0.2">
      <c r="A24" s="12">
        <f>'9'!A22</f>
        <v>14</v>
      </c>
      <c r="B24" s="12" t="str">
        <f>'9'!B22</f>
        <v>Mojosari</v>
      </c>
      <c r="C24" s="12" t="str">
        <f>'9'!C22</f>
        <v>Mojosari</v>
      </c>
      <c r="D24" s="639">
        <v>305</v>
      </c>
      <c r="E24" s="639">
        <v>319.95557156580213</v>
      </c>
      <c r="F24" s="398">
        <f t="shared" si="9"/>
        <v>624.95557156580207</v>
      </c>
      <c r="G24" s="398">
        <v>296</v>
      </c>
      <c r="H24" s="395">
        <f t="shared" si="10"/>
        <v>97.049180327868854</v>
      </c>
      <c r="I24" s="398">
        <v>263</v>
      </c>
      <c r="J24" s="400">
        <f t="shared" si="17"/>
        <v>82.198912403033859</v>
      </c>
      <c r="K24" s="398">
        <f t="shared" si="11"/>
        <v>559</v>
      </c>
      <c r="L24" s="400">
        <f t="shared" si="12"/>
        <v>89.446358338633104</v>
      </c>
      <c r="M24" s="398">
        <v>7</v>
      </c>
      <c r="N24" s="395">
        <f t="shared" si="13"/>
        <v>2.3648648648648649</v>
      </c>
      <c r="O24" s="398">
        <v>5</v>
      </c>
      <c r="P24" s="401">
        <f>O24/I24*100</f>
        <v>1.9011406844106464</v>
      </c>
      <c r="Q24" s="398">
        <f t="shared" si="15"/>
        <v>12</v>
      </c>
      <c r="R24" s="395">
        <f t="shared" si="16"/>
        <v>2.1466905187835419</v>
      </c>
    </row>
    <row r="25" spans="1:18" ht="20.25" customHeight="1" x14ac:dyDescent="0.2">
      <c r="A25" s="12">
        <f>'9'!A23</f>
        <v>15</v>
      </c>
      <c r="B25" s="12"/>
      <c r="C25" s="12" t="str">
        <f>'9'!C23</f>
        <v>Modopuro</v>
      </c>
      <c r="D25" s="639">
        <v>289</v>
      </c>
      <c r="E25" s="639">
        <v>284.61719500480308</v>
      </c>
      <c r="F25" s="398">
        <f t="shared" si="9"/>
        <v>573.61719500480308</v>
      </c>
      <c r="G25" s="398">
        <v>273</v>
      </c>
      <c r="H25" s="395">
        <f t="shared" si="10"/>
        <v>94.463667820069205</v>
      </c>
      <c r="I25" s="398">
        <v>268</v>
      </c>
      <c r="J25" s="400">
        <f t="shared" si="17"/>
        <v>94.161563216683845</v>
      </c>
      <c r="K25" s="398">
        <f t="shared" si="11"/>
        <v>541</v>
      </c>
      <c r="L25" s="400">
        <f>K25/F25*100</f>
        <v>94.313769655295985</v>
      </c>
      <c r="M25" s="398">
        <v>6</v>
      </c>
      <c r="N25" s="395">
        <f t="shared" si="13"/>
        <v>2.197802197802198</v>
      </c>
      <c r="O25" s="398">
        <v>12</v>
      </c>
      <c r="P25" s="401">
        <f t="shared" si="14"/>
        <v>4.4776119402985071</v>
      </c>
      <c r="Q25" s="398">
        <f t="shared" si="15"/>
        <v>18</v>
      </c>
      <c r="R25" s="395">
        <f t="shared" si="16"/>
        <v>3.3271719038817005</v>
      </c>
    </row>
    <row r="26" spans="1:18" ht="20.25" customHeight="1" x14ac:dyDescent="0.2">
      <c r="A26" s="12">
        <f>'9'!A24</f>
        <v>16</v>
      </c>
      <c r="B26" s="12" t="str">
        <f>'9'!B24</f>
        <v>Pungging</v>
      </c>
      <c r="C26" s="12" t="str">
        <f>'9'!C24</f>
        <v>Pungging</v>
      </c>
      <c r="D26" s="639">
        <v>384</v>
      </c>
      <c r="E26" s="639">
        <v>394.45268972142168</v>
      </c>
      <c r="F26" s="398">
        <f t="shared" si="9"/>
        <v>778.45268972142162</v>
      </c>
      <c r="G26" s="398">
        <v>384</v>
      </c>
      <c r="H26" s="395">
        <f t="shared" si="10"/>
        <v>100</v>
      </c>
      <c r="I26" s="398">
        <v>393</v>
      </c>
      <c r="J26" s="400">
        <f t="shared" si="17"/>
        <v>99.631720163336297</v>
      </c>
      <c r="K26" s="398">
        <f t="shared" si="11"/>
        <v>777</v>
      </c>
      <c r="L26" s="400">
        <f t="shared" si="12"/>
        <v>99.813387539075563</v>
      </c>
      <c r="M26" s="398">
        <v>17</v>
      </c>
      <c r="N26" s="395">
        <f t="shared" si="13"/>
        <v>4.4270833333333339</v>
      </c>
      <c r="O26" s="398">
        <v>16</v>
      </c>
      <c r="P26" s="401">
        <f t="shared" si="14"/>
        <v>4.0712468193384224</v>
      </c>
      <c r="Q26" s="398">
        <f t="shared" si="15"/>
        <v>33</v>
      </c>
      <c r="R26" s="395">
        <f t="shared" si="16"/>
        <v>4.2471042471042466</v>
      </c>
    </row>
    <row r="27" spans="1:18" ht="20.25" customHeight="1" x14ac:dyDescent="0.2">
      <c r="A27" s="12">
        <f>'9'!A25</f>
        <v>17</v>
      </c>
      <c r="B27" s="12"/>
      <c r="C27" s="12" t="str">
        <f>'9'!C25</f>
        <v>Watukenongo</v>
      </c>
      <c r="D27" s="639">
        <v>170</v>
      </c>
      <c r="E27" s="639">
        <v>166.18587896253601</v>
      </c>
      <c r="F27" s="398">
        <f t="shared" si="9"/>
        <v>336.18587896253598</v>
      </c>
      <c r="G27" s="398">
        <v>170</v>
      </c>
      <c r="H27" s="395">
        <f t="shared" si="10"/>
        <v>100</v>
      </c>
      <c r="I27" s="398">
        <v>164</v>
      </c>
      <c r="J27" s="400">
        <f t="shared" si="17"/>
        <v>98.684678279417</v>
      </c>
      <c r="K27" s="398">
        <f t="shared" si="11"/>
        <v>334</v>
      </c>
      <c r="L27" s="400">
        <f t="shared" si="12"/>
        <v>99.349800482613489</v>
      </c>
      <c r="M27" s="398">
        <v>2</v>
      </c>
      <c r="N27" s="395">
        <f t="shared" si="13"/>
        <v>1.1764705882352942</v>
      </c>
      <c r="O27" s="398">
        <v>6</v>
      </c>
      <c r="P27" s="401">
        <f t="shared" si="14"/>
        <v>3.6585365853658534</v>
      </c>
      <c r="Q27" s="398">
        <f t="shared" si="15"/>
        <v>8</v>
      </c>
      <c r="R27" s="395">
        <f>Q27/K27*100</f>
        <v>2.3952095808383236</v>
      </c>
    </row>
    <row r="28" spans="1:18" ht="20.25" customHeight="1" x14ac:dyDescent="0.2">
      <c r="A28" s="12">
        <f>'9'!A26</f>
        <v>18</v>
      </c>
      <c r="B28" s="12" t="str">
        <f>'9'!B26</f>
        <v>Ngoro</v>
      </c>
      <c r="C28" s="12" t="str">
        <f>'9'!C26</f>
        <v>Ngoro</v>
      </c>
      <c r="D28" s="639">
        <v>368</v>
      </c>
      <c r="E28" s="639">
        <v>383.94668587896251</v>
      </c>
      <c r="F28" s="398">
        <f t="shared" si="9"/>
        <v>751.94668587896251</v>
      </c>
      <c r="G28" s="398">
        <v>368</v>
      </c>
      <c r="H28" s="395">
        <f t="shared" si="10"/>
        <v>100</v>
      </c>
      <c r="I28" s="398">
        <v>384</v>
      </c>
      <c r="J28" s="400">
        <f t="shared" si="17"/>
        <v>100.01388581357733</v>
      </c>
      <c r="K28" s="398">
        <f t="shared" si="11"/>
        <v>752</v>
      </c>
      <c r="L28" s="400">
        <f t="shared" si="12"/>
        <v>100.00709014642111</v>
      </c>
      <c r="M28" s="398">
        <v>8</v>
      </c>
      <c r="N28" s="395">
        <f t="shared" si="13"/>
        <v>2.1739130434782608</v>
      </c>
      <c r="O28" s="398">
        <v>12</v>
      </c>
      <c r="P28" s="401">
        <f t="shared" si="14"/>
        <v>3.125</v>
      </c>
      <c r="Q28" s="398">
        <f t="shared" si="15"/>
        <v>20</v>
      </c>
      <c r="R28" s="395">
        <f t="shared" si="16"/>
        <v>2.6595744680851063</v>
      </c>
    </row>
    <row r="29" spans="1:18" ht="20.25" customHeight="1" x14ac:dyDescent="0.2">
      <c r="A29" s="12">
        <f>'9'!A27</f>
        <v>19</v>
      </c>
      <c r="B29" s="12"/>
      <c r="C29" s="12" t="str">
        <f>'9'!C27</f>
        <v>Manduro</v>
      </c>
      <c r="D29" s="639">
        <v>206</v>
      </c>
      <c r="E29" s="639">
        <v>226.35662824207492</v>
      </c>
      <c r="F29" s="398">
        <f t="shared" si="9"/>
        <v>432.35662824207492</v>
      </c>
      <c r="G29" s="398">
        <v>206</v>
      </c>
      <c r="H29" s="395">
        <f t="shared" si="10"/>
        <v>100</v>
      </c>
      <c r="I29" s="398">
        <v>216</v>
      </c>
      <c r="J29" s="400">
        <f t="shared" si="17"/>
        <v>95.424641053144185</v>
      </c>
      <c r="K29" s="398">
        <f t="shared" si="11"/>
        <v>422</v>
      </c>
      <c r="L29" s="400">
        <f t="shared" si="12"/>
        <v>97.604609813851113</v>
      </c>
      <c r="M29" s="398">
        <v>4</v>
      </c>
      <c r="N29" s="395">
        <f t="shared" si="13"/>
        <v>1.9417475728155338</v>
      </c>
      <c r="O29" s="398">
        <v>7</v>
      </c>
      <c r="P29" s="401">
        <f t="shared" si="14"/>
        <v>3.2407407407407405</v>
      </c>
      <c r="Q29" s="398">
        <f t="shared" si="15"/>
        <v>11</v>
      </c>
      <c r="R29" s="395">
        <f t="shared" si="16"/>
        <v>2.6066350710900474</v>
      </c>
    </row>
    <row r="30" spans="1:18" ht="20.25" customHeight="1" x14ac:dyDescent="0.2">
      <c r="A30" s="12">
        <f>'9'!A28</f>
        <v>20</v>
      </c>
      <c r="B30" s="12" t="str">
        <f>'9'!B28</f>
        <v>Dlanggu</v>
      </c>
      <c r="C30" s="12" t="str">
        <f>'9'!C28</f>
        <v>Dlanggu</v>
      </c>
      <c r="D30" s="639">
        <v>400</v>
      </c>
      <c r="E30" s="639">
        <v>399.22814601344857</v>
      </c>
      <c r="F30" s="398">
        <f t="shared" si="9"/>
        <v>799.22814601344862</v>
      </c>
      <c r="G30" s="398">
        <v>369</v>
      </c>
      <c r="H30" s="395">
        <f t="shared" si="10"/>
        <v>92.25</v>
      </c>
      <c r="I30" s="398">
        <v>369</v>
      </c>
      <c r="J30" s="400">
        <f t="shared" si="17"/>
        <v>92.428352981798454</v>
      </c>
      <c r="K30" s="398">
        <f t="shared" si="11"/>
        <v>738</v>
      </c>
      <c r="L30" s="400">
        <f t="shared" si="12"/>
        <v>92.33909036876959</v>
      </c>
      <c r="M30" s="398">
        <v>22</v>
      </c>
      <c r="N30" s="395">
        <f t="shared" si="13"/>
        <v>5.9620596205962055</v>
      </c>
      <c r="O30" s="398">
        <v>27</v>
      </c>
      <c r="P30" s="401">
        <f t="shared" si="14"/>
        <v>7.3170731707317067</v>
      </c>
      <c r="Q30" s="398">
        <f t="shared" si="15"/>
        <v>49</v>
      </c>
      <c r="R30" s="395">
        <f t="shared" si="16"/>
        <v>6.639566395663957</v>
      </c>
    </row>
    <row r="31" spans="1:18" ht="20.25" customHeight="1" x14ac:dyDescent="0.2">
      <c r="A31" s="12">
        <f>'9'!A29</f>
        <v>21</v>
      </c>
      <c r="B31" s="12" t="str">
        <f>'9'!B29</f>
        <v>Kutorejo</v>
      </c>
      <c r="C31" s="12" t="str">
        <f>'9'!C29</f>
        <v>Kutorejo</v>
      </c>
      <c r="D31" s="639">
        <v>229</v>
      </c>
      <c r="E31" s="639">
        <v>180.5122478386167</v>
      </c>
      <c r="F31" s="398">
        <f t="shared" ref="F31:F37" si="18">SUM(D31:E31)</f>
        <v>409.5122478386167</v>
      </c>
      <c r="G31" s="398">
        <v>162</v>
      </c>
      <c r="H31" s="395">
        <f t="shared" ref="H31:H37" si="19">G31/D31*100</f>
        <v>70.742358078602621</v>
      </c>
      <c r="I31" s="398">
        <v>165</v>
      </c>
      <c r="J31" s="400">
        <f t="shared" ref="J31:J37" si="20">I31/E31*100</f>
        <v>91.406539985871149</v>
      </c>
      <c r="K31" s="398">
        <f t="shared" ref="K31:K37" si="21">G31+I31</f>
        <v>327</v>
      </c>
      <c r="L31" s="400">
        <f t="shared" ref="L31:L37" si="22">K31/F31*100</f>
        <v>79.851091567074775</v>
      </c>
      <c r="M31" s="398">
        <v>4</v>
      </c>
      <c r="N31" s="395">
        <f t="shared" ref="N31:N37" si="23">M31/G31*100</f>
        <v>2.4691358024691357</v>
      </c>
      <c r="O31" s="398">
        <v>4</v>
      </c>
      <c r="P31" s="401">
        <f t="shared" ref="P31:P37" si="24">O31/I31*100</f>
        <v>2.4242424242424243</v>
      </c>
      <c r="Q31" s="398">
        <f t="shared" ref="Q31:Q37" si="25">M31+O31</f>
        <v>8</v>
      </c>
      <c r="R31" s="395">
        <f t="shared" ref="R31:R37" si="26">Q31/K31*100</f>
        <v>2.4464831804281344</v>
      </c>
    </row>
    <row r="32" spans="1:18" ht="20.25" customHeight="1" x14ac:dyDescent="0.2">
      <c r="A32" s="12">
        <f>'9'!A30</f>
        <v>22</v>
      </c>
      <c r="B32" s="12"/>
      <c r="C32" s="12" t="str">
        <f>'9'!C30</f>
        <v>Pesanggrahan</v>
      </c>
      <c r="D32" s="639">
        <v>234</v>
      </c>
      <c r="E32" s="639">
        <v>266.47046109510086</v>
      </c>
      <c r="F32" s="398">
        <f t="shared" si="18"/>
        <v>500.47046109510086</v>
      </c>
      <c r="G32" s="398">
        <v>234</v>
      </c>
      <c r="H32" s="395">
        <f t="shared" si="19"/>
        <v>100</v>
      </c>
      <c r="I32" s="398">
        <v>210</v>
      </c>
      <c r="J32" s="400">
        <f t="shared" si="20"/>
        <v>78.807984621249602</v>
      </c>
      <c r="K32" s="398">
        <f t="shared" si="21"/>
        <v>444</v>
      </c>
      <c r="L32" s="400">
        <f t="shared" si="22"/>
        <v>88.716524653316114</v>
      </c>
      <c r="M32" s="398">
        <v>4</v>
      </c>
      <c r="N32" s="395">
        <f t="shared" si="23"/>
        <v>1.7094017094017095</v>
      </c>
      <c r="O32" s="398">
        <v>3</v>
      </c>
      <c r="P32" s="401">
        <f t="shared" si="24"/>
        <v>1.4285714285714286</v>
      </c>
      <c r="Q32" s="398">
        <f t="shared" si="25"/>
        <v>7</v>
      </c>
      <c r="R32" s="395">
        <f t="shared" si="26"/>
        <v>1.5765765765765765</v>
      </c>
    </row>
    <row r="33" spans="1:18" ht="20.25" customHeight="1" x14ac:dyDescent="0.2">
      <c r="A33" s="12">
        <f>'9'!A31</f>
        <v>23</v>
      </c>
      <c r="B33" s="12" t="str">
        <f>'9'!B31</f>
        <v>Pacet</v>
      </c>
      <c r="C33" s="12" t="str">
        <f>'9'!C31</f>
        <v>Pacet</v>
      </c>
      <c r="D33" s="639">
        <v>205</v>
      </c>
      <c r="E33" s="639">
        <v>229.22190201729106</v>
      </c>
      <c r="F33" s="398">
        <f t="shared" si="18"/>
        <v>434.22190201729109</v>
      </c>
      <c r="G33" s="398">
        <v>150</v>
      </c>
      <c r="H33" s="395">
        <f t="shared" si="19"/>
        <v>73.170731707317074</v>
      </c>
      <c r="I33" s="398">
        <v>116</v>
      </c>
      <c r="J33" s="400">
        <f t="shared" si="20"/>
        <v>50.605984410359575</v>
      </c>
      <c r="K33" s="398">
        <f t="shared" si="21"/>
        <v>266</v>
      </c>
      <c r="L33" s="400">
        <f t="shared" si="22"/>
        <v>61.259001161440182</v>
      </c>
      <c r="M33" s="398">
        <v>4</v>
      </c>
      <c r="N33" s="395">
        <f t="shared" si="23"/>
        <v>2.666666666666667</v>
      </c>
      <c r="O33" s="398">
        <v>8</v>
      </c>
      <c r="P33" s="401">
        <f t="shared" si="24"/>
        <v>6.8965517241379306</v>
      </c>
      <c r="Q33" s="398">
        <f t="shared" si="25"/>
        <v>12</v>
      </c>
      <c r="R33" s="395">
        <f t="shared" si="26"/>
        <v>4.5112781954887211</v>
      </c>
    </row>
    <row r="34" spans="1:18" ht="20.25" customHeight="1" x14ac:dyDescent="0.2">
      <c r="A34" s="12">
        <f>'9'!A32</f>
        <v>24</v>
      </c>
      <c r="B34" s="12"/>
      <c r="C34" s="12" t="str">
        <f>'9'!C32</f>
        <v>Pandan</v>
      </c>
      <c r="D34" s="639">
        <v>168</v>
      </c>
      <c r="E34" s="639">
        <v>187.19788664745437</v>
      </c>
      <c r="F34" s="398">
        <f t="shared" si="18"/>
        <v>355.19788664745437</v>
      </c>
      <c r="G34" s="398">
        <v>168</v>
      </c>
      <c r="H34" s="395">
        <f t="shared" si="19"/>
        <v>100</v>
      </c>
      <c r="I34" s="398">
        <v>187</v>
      </c>
      <c r="J34" s="400">
        <f t="shared" si="20"/>
        <v>99.894290127416312</v>
      </c>
      <c r="K34" s="398">
        <f t="shared" si="21"/>
        <v>355</v>
      </c>
      <c r="L34" s="400">
        <f t="shared" si="22"/>
        <v>99.944288337601861</v>
      </c>
      <c r="M34" s="398">
        <v>2</v>
      </c>
      <c r="N34" s="395">
        <f t="shared" si="23"/>
        <v>1.1904761904761905</v>
      </c>
      <c r="O34" s="398">
        <v>6</v>
      </c>
      <c r="P34" s="401">
        <f t="shared" si="24"/>
        <v>3.2085561497326207</v>
      </c>
      <c r="Q34" s="398">
        <f t="shared" si="25"/>
        <v>8</v>
      </c>
      <c r="R34" s="395">
        <f t="shared" si="26"/>
        <v>2.2535211267605635</v>
      </c>
    </row>
    <row r="35" spans="1:18" ht="20.25" customHeight="1" x14ac:dyDescent="0.2">
      <c r="A35" s="12">
        <f>'9'!A33</f>
        <v>25</v>
      </c>
      <c r="B35" s="12" t="str">
        <f>'9'!B33</f>
        <v>Trawas</v>
      </c>
      <c r="C35" s="12" t="str">
        <f>'9'!C33</f>
        <v>Trawas</v>
      </c>
      <c r="D35" s="639">
        <v>157</v>
      </c>
      <c r="E35" s="639">
        <v>188.15297790585976</v>
      </c>
      <c r="F35" s="398">
        <f t="shared" si="18"/>
        <v>345.15297790585976</v>
      </c>
      <c r="G35" s="398">
        <v>157</v>
      </c>
      <c r="H35" s="395">
        <f t="shared" si="19"/>
        <v>100</v>
      </c>
      <c r="I35" s="398">
        <v>187</v>
      </c>
      <c r="J35" s="400">
        <f t="shared" si="20"/>
        <v>99.387212512556331</v>
      </c>
      <c r="K35" s="398">
        <f t="shared" si="21"/>
        <v>344</v>
      </c>
      <c r="L35" s="400">
        <f t="shared" si="22"/>
        <v>99.665951627346459</v>
      </c>
      <c r="M35" s="398">
        <v>10</v>
      </c>
      <c r="N35" s="395">
        <f t="shared" si="23"/>
        <v>6.369426751592357</v>
      </c>
      <c r="O35" s="398">
        <v>12</v>
      </c>
      <c r="P35" s="401">
        <f t="shared" si="24"/>
        <v>6.4171122994652414</v>
      </c>
      <c r="Q35" s="398">
        <f t="shared" si="25"/>
        <v>22</v>
      </c>
      <c r="R35" s="395">
        <f t="shared" si="26"/>
        <v>6.395348837209303</v>
      </c>
    </row>
    <row r="36" spans="1:18" ht="20.25" customHeight="1" x14ac:dyDescent="0.2">
      <c r="A36" s="12">
        <f>'9'!A34</f>
        <v>26</v>
      </c>
      <c r="B36" s="12" t="str">
        <f>'9'!B34</f>
        <v>Gondang</v>
      </c>
      <c r="C36" s="12" t="str">
        <f>'9'!C34</f>
        <v>Gondang</v>
      </c>
      <c r="D36" s="639">
        <v>333</v>
      </c>
      <c r="E36" s="639">
        <v>281.75192122958697</v>
      </c>
      <c r="F36" s="398">
        <f t="shared" si="18"/>
        <v>614.75192122958697</v>
      </c>
      <c r="G36" s="398">
        <v>333</v>
      </c>
      <c r="H36" s="395">
        <f t="shared" si="19"/>
        <v>100</v>
      </c>
      <c r="I36" s="398">
        <v>282</v>
      </c>
      <c r="J36" s="400">
        <f t="shared" si="20"/>
        <v>100.08804865263399</v>
      </c>
      <c r="K36" s="398">
        <f t="shared" si="21"/>
        <v>615</v>
      </c>
      <c r="L36" s="400">
        <f t="shared" si="22"/>
        <v>100.04035428956722</v>
      </c>
      <c r="M36" s="398">
        <v>3</v>
      </c>
      <c r="N36" s="395">
        <f t="shared" si="23"/>
        <v>0.90090090090090091</v>
      </c>
      <c r="O36" s="398">
        <v>1</v>
      </c>
      <c r="P36" s="401">
        <f t="shared" si="24"/>
        <v>0.3546099290780142</v>
      </c>
      <c r="Q36" s="398">
        <f t="shared" si="25"/>
        <v>4</v>
      </c>
      <c r="R36" s="395">
        <f t="shared" si="26"/>
        <v>0.65040650406504064</v>
      </c>
    </row>
    <row r="37" spans="1:18" ht="20.25" customHeight="1" x14ac:dyDescent="0.2">
      <c r="A37" s="12">
        <f>'9'!A35</f>
        <v>27</v>
      </c>
      <c r="B37" s="12" t="str">
        <f>'9'!B35</f>
        <v>Jatirejo</v>
      </c>
      <c r="C37" s="12" t="str">
        <f>'9'!C35</f>
        <v>Jatirejo</v>
      </c>
      <c r="D37" s="639">
        <v>380</v>
      </c>
      <c r="E37" s="639">
        <v>367.71013448607107</v>
      </c>
      <c r="F37" s="398">
        <f t="shared" si="18"/>
        <v>747.71013448607107</v>
      </c>
      <c r="G37" s="398">
        <v>380</v>
      </c>
      <c r="H37" s="395">
        <f t="shared" si="19"/>
        <v>100</v>
      </c>
      <c r="I37" s="398">
        <v>368</v>
      </c>
      <c r="J37" s="400">
        <f t="shared" si="20"/>
        <v>100.07882989527445</v>
      </c>
      <c r="K37" s="398">
        <f t="shared" si="21"/>
        <v>748</v>
      </c>
      <c r="L37" s="400">
        <f t="shared" si="22"/>
        <v>100.03876709710886</v>
      </c>
      <c r="M37" s="398">
        <v>10</v>
      </c>
      <c r="N37" s="395">
        <f t="shared" si="23"/>
        <v>2.6315789473684208</v>
      </c>
      <c r="O37" s="398">
        <v>16</v>
      </c>
      <c r="P37" s="401">
        <f t="shared" si="24"/>
        <v>4.3478260869565215</v>
      </c>
      <c r="Q37" s="398">
        <f t="shared" si="25"/>
        <v>26</v>
      </c>
      <c r="R37" s="395">
        <f t="shared" si="26"/>
        <v>3.4759358288770055</v>
      </c>
    </row>
    <row r="38" spans="1:18" ht="20.25" customHeight="1" x14ac:dyDescent="0.2">
      <c r="A38" s="271" t="s">
        <v>157</v>
      </c>
      <c r="B38" s="272"/>
      <c r="C38" s="275"/>
      <c r="D38" s="835">
        <f>SUM(D11:D37)</f>
        <v>8076</v>
      </c>
      <c r="E38" s="835">
        <f>SUM(E11:E37)</f>
        <v>7954</v>
      </c>
      <c r="F38" s="835">
        <f>SUM(F11:F37)</f>
        <v>16030</v>
      </c>
      <c r="G38" s="835">
        <f>SUM(G11:G37)</f>
        <v>7488</v>
      </c>
      <c r="H38" s="826">
        <f>G38/D38*100</f>
        <v>92.719167904903415</v>
      </c>
      <c r="I38" s="835">
        <f>SUM(I11:I37)</f>
        <v>7204</v>
      </c>
      <c r="J38" s="836">
        <f>I38/E38*100</f>
        <v>90.570781996479752</v>
      </c>
      <c r="K38" s="835">
        <f>SUM(K11:K37)</f>
        <v>14692</v>
      </c>
      <c r="L38" s="836">
        <f>K38/F38*100</f>
        <v>91.653150343106674</v>
      </c>
      <c r="M38" s="835">
        <f>SUM(M11:M37)</f>
        <v>235</v>
      </c>
      <c r="N38" s="826">
        <f>M38/G38*100</f>
        <v>3.138354700854701</v>
      </c>
      <c r="O38" s="835">
        <f>SUM(O11:O37)</f>
        <v>249</v>
      </c>
      <c r="P38" s="837">
        <f>O38/I38*100</f>
        <v>3.4564131038312045</v>
      </c>
      <c r="Q38" s="835">
        <f>SUM(Q11:Q37)</f>
        <v>484</v>
      </c>
      <c r="R38" s="826">
        <f>Q38/K38*100</f>
        <v>3.2943098284780836</v>
      </c>
    </row>
    <row r="39" spans="1:18" ht="20.25" customHeight="1" x14ac:dyDescent="0.2">
      <c r="A39" s="406"/>
      <c r="B39" s="406"/>
      <c r="C39" s="406"/>
      <c r="D39" s="406"/>
      <c r="E39" s="406"/>
      <c r="F39" s="406"/>
      <c r="G39" s="406"/>
      <c r="H39" s="406"/>
      <c r="I39" s="406"/>
      <c r="J39" s="406"/>
      <c r="K39" s="406"/>
      <c r="L39" s="406"/>
      <c r="M39" s="406"/>
      <c r="N39" s="406"/>
      <c r="O39" s="406"/>
      <c r="P39" s="1"/>
      <c r="Q39" s="1"/>
      <c r="R39" s="1"/>
    </row>
    <row r="40" spans="1:18" x14ac:dyDescent="0.2">
      <c r="A40" s="689" t="s">
        <v>1342</v>
      </c>
    </row>
    <row r="42" spans="1:18" x14ac:dyDescent="0.2">
      <c r="J42" s="62"/>
    </row>
  </sheetData>
  <mergeCells count="13">
    <mergeCell ref="A3:R3"/>
    <mergeCell ref="I8:J8"/>
    <mergeCell ref="M8:N8"/>
    <mergeCell ref="K8:L8"/>
    <mergeCell ref="Q8:R8"/>
    <mergeCell ref="M7:R7"/>
    <mergeCell ref="D7:F8"/>
    <mergeCell ref="G8:H8"/>
    <mergeCell ref="G7:L7"/>
    <mergeCell ref="O8:P8"/>
    <mergeCell ref="A7:A9"/>
    <mergeCell ref="B7:B9"/>
    <mergeCell ref="C7:C9"/>
  </mergeCells>
  <phoneticPr fontId="0" type="noConversion"/>
  <printOptions horizontalCentered="1"/>
  <pageMargins left="0.87" right="0.8" top="0.75" bottom="0.41" header="0" footer="0"/>
  <pageSetup paperSize="130" scale="63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0"/>
    <pageSetUpPr fitToPage="1"/>
  </sheetPr>
  <dimension ref="A1:R42"/>
  <sheetViews>
    <sheetView view="pageBreakPreview" topLeftCell="B4" zoomScale="60" zoomScaleNormal="64" workbookViewId="0">
      <selection activeCell="O32" sqref="O32"/>
    </sheetView>
  </sheetViews>
  <sheetFormatPr defaultColWidth="11.42578125" defaultRowHeight="15" x14ac:dyDescent="0.2"/>
  <cols>
    <col min="1" max="1" width="5.7109375" style="4" customWidth="1"/>
    <col min="2" max="3" width="21.7109375" style="4" customWidth="1"/>
    <col min="4" max="4" width="10.28515625" style="4" bestFit="1" customWidth="1"/>
    <col min="5" max="5" width="10.28515625" style="4" customWidth="1"/>
    <col min="6" max="7" width="11.7109375" style="4" customWidth="1"/>
    <col min="8" max="8" width="10.28515625" style="4" customWidth="1"/>
    <col min="9" max="9" width="12.5703125" style="4" customWidth="1"/>
    <col min="10" max="10" width="9.28515625" style="4" customWidth="1"/>
    <col min="11" max="11" width="11" style="4" customWidth="1"/>
    <col min="12" max="12" width="9.28515625" style="4" customWidth="1"/>
    <col min="13" max="13" width="11.140625" style="4" customWidth="1"/>
    <col min="14" max="14" width="9.28515625" style="4" customWidth="1"/>
    <col min="15" max="15" width="11.85546875" style="4" customWidth="1"/>
    <col min="16" max="16" width="9.28515625" style="4" customWidth="1"/>
    <col min="17" max="17" width="12.85546875" style="4" customWidth="1"/>
    <col min="18" max="18" width="9.28515625" style="4" customWidth="1"/>
    <col min="19" max="16384" width="11.42578125" style="4"/>
  </cols>
  <sheetData>
    <row r="1" spans="1:18" x14ac:dyDescent="0.2">
      <c r="A1" s="3" t="s">
        <v>223</v>
      </c>
      <c r="C1" s="4" t="s">
        <v>152</v>
      </c>
    </row>
    <row r="3" spans="1:18" s="203" customFormat="1" ht="14.25" customHeight="1" x14ac:dyDescent="0.2">
      <c r="A3" s="207" t="s">
        <v>340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</row>
    <row r="4" spans="1:18" s="203" customFormat="1" ht="16.5" x14ac:dyDescent="0.2">
      <c r="H4" s="210" t="str">
        <f>'1'!E5</f>
        <v>KABUPATEN</v>
      </c>
      <c r="I4" s="206" t="str">
        <f>'1'!F5</f>
        <v>MOJOKERTO</v>
      </c>
      <c r="K4" s="210"/>
      <c r="L4" s="210"/>
    </row>
    <row r="5" spans="1:18" s="203" customFormat="1" ht="16.5" x14ac:dyDescent="0.2">
      <c r="H5" s="210" t="str">
        <f>'1'!E6</f>
        <v xml:space="preserve">TAHUN </v>
      </c>
      <c r="I5" s="206">
        <f>'1'!F6</f>
        <v>2021</v>
      </c>
      <c r="K5" s="210"/>
      <c r="L5" s="210"/>
    </row>
    <row r="6" spans="1:18" x14ac:dyDescent="0.2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378"/>
    </row>
    <row r="7" spans="1:18" ht="19.5" customHeight="1" x14ac:dyDescent="0.2">
      <c r="A7" s="1170" t="s">
        <v>153</v>
      </c>
      <c r="B7" s="1170" t="s">
        <v>154</v>
      </c>
      <c r="C7" s="1170" t="s">
        <v>156</v>
      </c>
      <c r="D7" s="1249" t="s">
        <v>39</v>
      </c>
      <c r="E7" s="1250"/>
      <c r="F7" s="1251"/>
      <c r="G7" s="1178" t="s">
        <v>341</v>
      </c>
      <c r="H7" s="1179"/>
      <c r="I7" s="1179"/>
      <c r="J7" s="1179"/>
      <c r="K7" s="1179"/>
      <c r="L7" s="1180"/>
      <c r="M7" s="1178" t="s">
        <v>1063</v>
      </c>
      <c r="N7" s="1179"/>
      <c r="O7" s="1180"/>
      <c r="P7" s="1179"/>
      <c r="Q7" s="1179"/>
      <c r="R7" s="1180"/>
    </row>
    <row r="8" spans="1:18" ht="16.5" customHeight="1" x14ac:dyDescent="0.2">
      <c r="A8" s="1171"/>
      <c r="B8" s="1171"/>
      <c r="C8" s="1171"/>
      <c r="D8" s="1252"/>
      <c r="E8" s="1253"/>
      <c r="F8" s="1254"/>
      <c r="G8" s="1178" t="s">
        <v>27</v>
      </c>
      <c r="H8" s="1180"/>
      <c r="I8" s="1178" t="s">
        <v>28</v>
      </c>
      <c r="J8" s="1180"/>
      <c r="K8" s="1178" t="s">
        <v>14</v>
      </c>
      <c r="L8" s="1180"/>
      <c r="M8" s="1178" t="s">
        <v>27</v>
      </c>
      <c r="N8" s="1180"/>
      <c r="O8" s="1224" t="s">
        <v>28</v>
      </c>
      <c r="P8" s="1180"/>
      <c r="Q8" s="1178" t="s">
        <v>14</v>
      </c>
      <c r="R8" s="1180"/>
    </row>
    <row r="9" spans="1:18" ht="21.75" customHeight="1" x14ac:dyDescent="0.2">
      <c r="A9" s="1172"/>
      <c r="B9" s="1172"/>
      <c r="C9" s="1172"/>
      <c r="D9" s="34" t="s">
        <v>27</v>
      </c>
      <c r="E9" s="34" t="s">
        <v>28</v>
      </c>
      <c r="F9" s="34" t="s">
        <v>15</v>
      </c>
      <c r="G9" s="37" t="s">
        <v>161</v>
      </c>
      <c r="H9" s="37" t="s">
        <v>164</v>
      </c>
      <c r="I9" s="37" t="s">
        <v>161</v>
      </c>
      <c r="J9" s="37" t="s">
        <v>164</v>
      </c>
      <c r="K9" s="37" t="s">
        <v>161</v>
      </c>
      <c r="L9" s="37" t="s">
        <v>164</v>
      </c>
      <c r="M9" s="37" t="s">
        <v>161</v>
      </c>
      <c r="N9" s="37" t="s">
        <v>164</v>
      </c>
      <c r="O9" s="37" t="s">
        <v>161</v>
      </c>
      <c r="P9" s="81" t="s">
        <v>164</v>
      </c>
      <c r="Q9" s="37" t="s">
        <v>161</v>
      </c>
      <c r="R9" s="37" t="s">
        <v>164</v>
      </c>
    </row>
    <row r="10" spans="1:18" x14ac:dyDescent="0.2">
      <c r="A10" s="129">
        <v>1</v>
      </c>
      <c r="B10" s="129">
        <v>2</v>
      </c>
      <c r="C10" s="129">
        <v>3</v>
      </c>
      <c r="D10" s="129">
        <v>4</v>
      </c>
      <c r="E10" s="129">
        <v>5</v>
      </c>
      <c r="F10" s="129">
        <v>6</v>
      </c>
      <c r="G10" s="129">
        <v>7</v>
      </c>
      <c r="H10" s="129">
        <v>8</v>
      </c>
      <c r="I10" s="129">
        <v>9</v>
      </c>
      <c r="J10" s="129">
        <v>10</v>
      </c>
      <c r="K10" s="129">
        <v>11</v>
      </c>
      <c r="L10" s="129">
        <v>12</v>
      </c>
      <c r="M10" s="129">
        <v>13</v>
      </c>
      <c r="N10" s="129">
        <v>14</v>
      </c>
      <c r="O10" s="129">
        <v>15</v>
      </c>
      <c r="P10" s="156">
        <v>16</v>
      </c>
      <c r="Q10" s="129">
        <v>17</v>
      </c>
      <c r="R10" s="129">
        <v>18</v>
      </c>
    </row>
    <row r="11" spans="1:18" ht="18" customHeight="1" x14ac:dyDescent="0.2">
      <c r="A11" s="12">
        <f>'9'!A9</f>
        <v>1</v>
      </c>
      <c r="B11" s="12" t="str">
        <f>'9'!B9</f>
        <v>Sooko</v>
      </c>
      <c r="C11" s="12" t="str">
        <f>'9'!C9</f>
        <v>Sooko</v>
      </c>
      <c r="D11" s="639">
        <v>515</v>
      </c>
      <c r="E11" s="639">
        <v>522.43491834774261</v>
      </c>
      <c r="F11" s="639">
        <f>E11+D11</f>
        <v>1037.4349183477425</v>
      </c>
      <c r="G11" s="639">
        <v>575</v>
      </c>
      <c r="H11" s="640">
        <f>G11/D11*100</f>
        <v>111.65048543689321</v>
      </c>
      <c r="I11" s="639">
        <v>542</v>
      </c>
      <c r="J11" s="640">
        <f t="shared" ref="J11:J19" si="0">I11/E11*100</f>
        <v>103.7449797027607</v>
      </c>
      <c r="K11" s="639">
        <f t="shared" ref="K11:K19" si="1">G11+I11</f>
        <v>1117</v>
      </c>
      <c r="L11" s="640">
        <f t="shared" ref="L11:L19" si="2">K11/F11*100</f>
        <v>107.66940462915744</v>
      </c>
      <c r="M11" s="639">
        <v>564</v>
      </c>
      <c r="N11" s="640">
        <f>M11/D11*100</f>
        <v>109.51456310679613</v>
      </c>
      <c r="O11" s="639">
        <v>539</v>
      </c>
      <c r="P11" s="641">
        <f t="shared" ref="P11:P19" si="3">O11/E11*100</f>
        <v>103.17074549776386</v>
      </c>
      <c r="Q11" s="639">
        <f t="shared" ref="Q11:Q19" si="4">M11+O11</f>
        <v>1103</v>
      </c>
      <c r="R11" s="640">
        <f t="shared" ref="R11:R19" si="5">Q11/F11*100</f>
        <v>106.31992238671499</v>
      </c>
    </row>
    <row r="12" spans="1:18" ht="20.25" customHeight="1" x14ac:dyDescent="0.2">
      <c r="A12" s="12">
        <f>'9'!A10</f>
        <v>2</v>
      </c>
      <c r="B12" s="12" t="str">
        <f>'9'!B10</f>
        <v>Trowulan</v>
      </c>
      <c r="C12" s="12" t="str">
        <f>'9'!C10</f>
        <v>Trowulan</v>
      </c>
      <c r="D12" s="639">
        <v>289</v>
      </c>
      <c r="E12" s="639">
        <v>291.30283381364075</v>
      </c>
      <c r="F12" s="639">
        <f t="shared" ref="F12:F37" si="6">E12+D12</f>
        <v>580.30283381364075</v>
      </c>
      <c r="G12" s="639">
        <v>289</v>
      </c>
      <c r="H12" s="640">
        <f t="shared" ref="H12:H19" si="7">G12/D12*100</f>
        <v>100</v>
      </c>
      <c r="I12" s="639">
        <v>270</v>
      </c>
      <c r="J12" s="640">
        <f>I12/E12*100</f>
        <v>92.68704889178349</v>
      </c>
      <c r="K12" s="639">
        <f t="shared" si="1"/>
        <v>559</v>
      </c>
      <c r="L12" s="640">
        <f t="shared" si="2"/>
        <v>96.329014340039919</v>
      </c>
      <c r="M12" s="639">
        <v>287</v>
      </c>
      <c r="N12" s="640">
        <f t="shared" ref="N12:N30" si="8">M12/D12*100</f>
        <v>99.307958477508649</v>
      </c>
      <c r="O12" s="639">
        <v>283</v>
      </c>
      <c r="P12" s="641">
        <f t="shared" si="3"/>
        <v>97.149758653239729</v>
      </c>
      <c r="Q12" s="639">
        <f t="shared" si="4"/>
        <v>570</v>
      </c>
      <c r="R12" s="640">
        <f t="shared" si="5"/>
        <v>98.224576339575592</v>
      </c>
    </row>
    <row r="13" spans="1:18" ht="20.25" customHeight="1" x14ac:dyDescent="0.2">
      <c r="A13" s="12">
        <f>'9'!A11</f>
        <v>3</v>
      </c>
      <c r="B13" s="12"/>
      <c r="C13" s="12" t="str">
        <f>'9'!C11</f>
        <v>Tawangsari</v>
      </c>
      <c r="D13" s="639">
        <v>250</v>
      </c>
      <c r="E13" s="639">
        <v>245.4584534101825</v>
      </c>
      <c r="F13" s="639">
        <f t="shared" si="6"/>
        <v>495.45845341018253</v>
      </c>
      <c r="G13" s="639">
        <v>198</v>
      </c>
      <c r="H13" s="640">
        <f t="shared" si="7"/>
        <v>79.2</v>
      </c>
      <c r="I13" s="639">
        <v>205</v>
      </c>
      <c r="J13" s="640">
        <f t="shared" si="0"/>
        <v>83.517188816238118</v>
      </c>
      <c r="K13" s="639">
        <f t="shared" si="1"/>
        <v>403</v>
      </c>
      <c r="L13" s="640">
        <f t="shared" si="2"/>
        <v>81.338807971929469</v>
      </c>
      <c r="M13" s="639">
        <v>202</v>
      </c>
      <c r="N13" s="640">
        <f t="shared" si="8"/>
        <v>80.800000000000011</v>
      </c>
      <c r="O13" s="639">
        <v>200</v>
      </c>
      <c r="P13" s="641">
        <f t="shared" si="3"/>
        <v>81.480184210964026</v>
      </c>
      <c r="Q13" s="639">
        <f t="shared" si="4"/>
        <v>402</v>
      </c>
      <c r="R13" s="640">
        <f t="shared" si="5"/>
        <v>81.136974701527663</v>
      </c>
    </row>
    <row r="14" spans="1:18" ht="20.25" customHeight="1" x14ac:dyDescent="0.2">
      <c r="A14" s="12">
        <f>'9'!A12</f>
        <v>4</v>
      </c>
      <c r="B14" s="12" t="str">
        <f>'9'!B12</f>
        <v>Puri</v>
      </c>
      <c r="C14" s="12" t="str">
        <f>'9'!C12</f>
        <v>Puri</v>
      </c>
      <c r="D14" s="639">
        <v>563</v>
      </c>
      <c r="E14" s="639">
        <v>482.32108549471661</v>
      </c>
      <c r="F14" s="639">
        <f t="shared" si="6"/>
        <v>1045.3210854947165</v>
      </c>
      <c r="G14" s="639">
        <v>504</v>
      </c>
      <c r="H14" s="640">
        <f t="shared" si="7"/>
        <v>89.520426287744229</v>
      </c>
      <c r="I14" s="639">
        <v>387</v>
      </c>
      <c r="J14" s="640">
        <f t="shared" si="0"/>
        <v>80.237006350873969</v>
      </c>
      <c r="K14" s="639">
        <f t="shared" si="1"/>
        <v>891</v>
      </c>
      <c r="L14" s="640">
        <f t="shared" si="2"/>
        <v>85.236968082234625</v>
      </c>
      <c r="M14" s="639">
        <v>486</v>
      </c>
      <c r="N14" s="640">
        <f t="shared" si="8"/>
        <v>86.323268206039074</v>
      </c>
      <c r="O14" s="639">
        <v>410</v>
      </c>
      <c r="P14" s="641">
        <f t="shared" si="3"/>
        <v>85.005613963458202</v>
      </c>
      <c r="Q14" s="639">
        <f t="shared" si="4"/>
        <v>896</v>
      </c>
      <c r="R14" s="640">
        <f t="shared" si="5"/>
        <v>85.715290013111357</v>
      </c>
    </row>
    <row r="15" spans="1:18" ht="20.25" customHeight="1" x14ac:dyDescent="0.2">
      <c r="A15" s="12">
        <f>'9'!A13</f>
        <v>5</v>
      </c>
      <c r="B15" s="12" t="str">
        <f>'9'!B13</f>
        <v>Mojoanyar</v>
      </c>
      <c r="C15" s="12" t="str">
        <f>'9'!C13</f>
        <v>Gayaman</v>
      </c>
      <c r="D15" s="639">
        <v>289</v>
      </c>
      <c r="E15" s="639">
        <v>297.98847262247835</v>
      </c>
      <c r="F15" s="639">
        <f t="shared" si="6"/>
        <v>586.98847262247841</v>
      </c>
      <c r="G15" s="639">
        <v>315</v>
      </c>
      <c r="H15" s="640">
        <f t="shared" si="7"/>
        <v>108.99653979238755</v>
      </c>
      <c r="I15" s="639">
        <v>282</v>
      </c>
      <c r="J15" s="640">
        <f t="shared" si="0"/>
        <v>94.634533181176394</v>
      </c>
      <c r="K15" s="639">
        <f t="shared" si="1"/>
        <v>597</v>
      </c>
      <c r="L15" s="640">
        <f t="shared" si="2"/>
        <v>101.70557478459385</v>
      </c>
      <c r="M15" s="639">
        <v>320</v>
      </c>
      <c r="N15" s="640">
        <f t="shared" si="8"/>
        <v>110.72664359861592</v>
      </c>
      <c r="O15" s="639">
        <v>286</v>
      </c>
      <c r="P15" s="641">
        <f t="shared" si="3"/>
        <v>95.976866985164705</v>
      </c>
      <c r="Q15" s="639">
        <f t="shared" si="4"/>
        <v>606</v>
      </c>
      <c r="R15" s="640">
        <f t="shared" si="5"/>
        <v>103.23882465571839</v>
      </c>
    </row>
    <row r="16" spans="1:18" ht="20.25" customHeight="1" x14ac:dyDescent="0.2">
      <c r="A16" s="12">
        <f>'9'!A14</f>
        <v>6</v>
      </c>
      <c r="B16" s="12" t="str">
        <f>'9'!B14</f>
        <v>Bangsal</v>
      </c>
      <c r="C16" s="12" t="str">
        <f>'9'!C14</f>
        <v>Bangsal</v>
      </c>
      <c r="D16" s="639">
        <v>442</v>
      </c>
      <c r="E16" s="639">
        <v>460.35398655139289</v>
      </c>
      <c r="F16" s="639">
        <f t="shared" si="6"/>
        <v>902.35398655139284</v>
      </c>
      <c r="G16" s="639">
        <v>465</v>
      </c>
      <c r="H16" s="640">
        <f t="shared" si="7"/>
        <v>105.20361990950227</v>
      </c>
      <c r="I16" s="639">
        <v>437</v>
      </c>
      <c r="J16" s="640">
        <f>I16/E16*100</f>
        <v>94.926950296153095</v>
      </c>
      <c r="K16" s="639">
        <f t="shared" si="1"/>
        <v>902</v>
      </c>
      <c r="L16" s="640">
        <f t="shared" si="2"/>
        <v>99.960770766609485</v>
      </c>
      <c r="M16" s="639">
        <v>457</v>
      </c>
      <c r="N16" s="640">
        <f t="shared" si="8"/>
        <v>103.39366515837105</v>
      </c>
      <c r="O16" s="639">
        <v>474</v>
      </c>
      <c r="P16" s="641">
        <f t="shared" si="3"/>
        <v>102.96424357065574</v>
      </c>
      <c r="Q16" s="639">
        <f t="shared" si="4"/>
        <v>931</v>
      </c>
      <c r="R16" s="640">
        <f t="shared" si="5"/>
        <v>103.17458712163352</v>
      </c>
    </row>
    <row r="17" spans="1:18" ht="20.25" customHeight="1" x14ac:dyDescent="0.2">
      <c r="A17" s="12">
        <f>'9'!A15</f>
        <v>7</v>
      </c>
      <c r="B17" s="12" t="str">
        <f>'9'!B15</f>
        <v>Gedeg</v>
      </c>
      <c r="C17" s="12" t="str">
        <f>'9'!C15</f>
        <v>Gedeg</v>
      </c>
      <c r="D17" s="639">
        <v>302</v>
      </c>
      <c r="E17" s="639">
        <v>249.27881844380406</v>
      </c>
      <c r="F17" s="639">
        <f t="shared" si="6"/>
        <v>551.27881844380408</v>
      </c>
      <c r="G17" s="639">
        <v>223</v>
      </c>
      <c r="H17" s="640">
        <f t="shared" si="7"/>
        <v>73.841059602649011</v>
      </c>
      <c r="I17" s="639">
        <v>221</v>
      </c>
      <c r="J17" s="640">
        <f t="shared" si="0"/>
        <v>88.655747559964041</v>
      </c>
      <c r="K17" s="639">
        <f t="shared" si="1"/>
        <v>444</v>
      </c>
      <c r="L17" s="640">
        <f t="shared" si="2"/>
        <v>80.540007187898183</v>
      </c>
      <c r="M17" s="639">
        <v>220</v>
      </c>
      <c r="N17" s="640">
        <f t="shared" si="8"/>
        <v>72.847682119205288</v>
      </c>
      <c r="O17" s="639">
        <v>231</v>
      </c>
      <c r="P17" s="641">
        <f t="shared" si="3"/>
        <v>92.667319847745219</v>
      </c>
      <c r="Q17" s="639">
        <f t="shared" si="4"/>
        <v>451</v>
      </c>
      <c r="R17" s="640">
        <f t="shared" si="5"/>
        <v>81.809782075995685</v>
      </c>
    </row>
    <row r="18" spans="1:18" ht="20.25" customHeight="1" x14ac:dyDescent="0.2">
      <c r="A18" s="12">
        <f>'9'!A16</f>
        <v>8</v>
      </c>
      <c r="B18" s="12"/>
      <c r="C18" s="12" t="str">
        <f>'9'!C16</f>
        <v>Lespadangan</v>
      </c>
      <c r="D18" s="639">
        <v>180</v>
      </c>
      <c r="E18" s="639">
        <v>141.35350624399615</v>
      </c>
      <c r="F18" s="639">
        <f t="shared" si="6"/>
        <v>321.35350624399615</v>
      </c>
      <c r="G18" s="639">
        <v>140</v>
      </c>
      <c r="H18" s="640">
        <f t="shared" si="7"/>
        <v>77.777777777777786</v>
      </c>
      <c r="I18" s="639">
        <v>119</v>
      </c>
      <c r="J18" s="640">
        <f t="shared" si="0"/>
        <v>84.18609708526732</v>
      </c>
      <c r="K18" s="639">
        <f t="shared" si="1"/>
        <v>259</v>
      </c>
      <c r="L18" s="640">
        <f t="shared" si="2"/>
        <v>80.596599995815012</v>
      </c>
      <c r="M18" s="639">
        <v>122</v>
      </c>
      <c r="N18" s="640">
        <f t="shared" si="8"/>
        <v>67.777777777777786</v>
      </c>
      <c r="O18" s="639">
        <v>126</v>
      </c>
      <c r="P18" s="641">
        <f t="shared" si="3"/>
        <v>89.138220443224213</v>
      </c>
      <c r="Q18" s="639">
        <f t="shared" si="4"/>
        <v>248</v>
      </c>
      <c r="R18" s="640">
        <f t="shared" si="5"/>
        <v>77.173578374371132</v>
      </c>
    </row>
    <row r="19" spans="1:18" ht="20.25" customHeight="1" x14ac:dyDescent="0.2">
      <c r="A19" s="12">
        <f>'9'!A17</f>
        <v>9</v>
      </c>
      <c r="B19" s="12" t="str">
        <f>'9'!B17</f>
        <v>Kemlagi</v>
      </c>
      <c r="C19" s="12" t="str">
        <f>'9'!C17</f>
        <v>Kemlagi</v>
      </c>
      <c r="D19" s="639">
        <v>278</v>
      </c>
      <c r="E19" s="639">
        <v>281.75192122958697</v>
      </c>
      <c r="F19" s="639">
        <f t="shared" si="6"/>
        <v>559.75192122958697</v>
      </c>
      <c r="G19" s="639">
        <v>295</v>
      </c>
      <c r="H19" s="640">
        <f t="shared" si="7"/>
        <v>106.11510791366908</v>
      </c>
      <c r="I19" s="639">
        <v>258</v>
      </c>
      <c r="J19" s="640">
        <f t="shared" si="0"/>
        <v>91.569916852409818</v>
      </c>
      <c r="K19" s="639">
        <f t="shared" si="1"/>
        <v>553</v>
      </c>
      <c r="L19" s="640">
        <f t="shared" si="2"/>
        <v>98.793765421160998</v>
      </c>
      <c r="M19" s="639">
        <v>286</v>
      </c>
      <c r="N19" s="640">
        <f t="shared" si="8"/>
        <v>102.87769784172663</v>
      </c>
      <c r="O19" s="639">
        <v>273</v>
      </c>
      <c r="P19" s="641">
        <f t="shared" si="3"/>
        <v>96.893749227549932</v>
      </c>
      <c r="Q19" s="639">
        <f t="shared" si="4"/>
        <v>559</v>
      </c>
      <c r="R19" s="640">
        <f t="shared" si="5"/>
        <v>99.86566884345207</v>
      </c>
    </row>
    <row r="20" spans="1:18" ht="20.25" customHeight="1" x14ac:dyDescent="0.2">
      <c r="A20" s="12">
        <f>'9'!A18</f>
        <v>10</v>
      </c>
      <c r="B20" s="12"/>
      <c r="C20" s="12" t="str">
        <f>'9'!C18</f>
        <v>Kedungsari</v>
      </c>
      <c r="D20" s="639">
        <v>165</v>
      </c>
      <c r="E20" s="639">
        <v>171.91642651296831</v>
      </c>
      <c r="F20" s="639">
        <f t="shared" si="6"/>
        <v>336.91642651296831</v>
      </c>
      <c r="G20" s="639">
        <v>166</v>
      </c>
      <c r="H20" s="640">
        <f t="shared" ref="H20:H30" si="9">G20/D20*100</f>
        <v>100.60606060606061</v>
      </c>
      <c r="I20" s="639">
        <v>116</v>
      </c>
      <c r="J20" s="640">
        <f t="shared" ref="J20:J30" si="10">I20/E20*100</f>
        <v>67.474645880479429</v>
      </c>
      <c r="K20" s="639">
        <f t="shared" ref="K20:K30" si="11">G20+I20</f>
        <v>282</v>
      </c>
      <c r="L20" s="640">
        <f>K20/F20*100</f>
        <v>83.700282268411598</v>
      </c>
      <c r="M20" s="639">
        <v>164</v>
      </c>
      <c r="N20" s="640">
        <f t="shared" si="8"/>
        <v>99.393939393939391</v>
      </c>
      <c r="O20" s="639">
        <v>125</v>
      </c>
      <c r="P20" s="641">
        <f t="shared" ref="P20:P30" si="12">O20/E20*100</f>
        <v>72.70974771603386</v>
      </c>
      <c r="Q20" s="639">
        <f t="shared" ref="Q20:Q30" si="13">M20+O20</f>
        <v>289</v>
      </c>
      <c r="R20" s="640">
        <f t="shared" ref="R20:R30" si="14">Q20/F20*100</f>
        <v>85.777948849542383</v>
      </c>
    </row>
    <row r="21" spans="1:18" ht="20.25" customHeight="1" x14ac:dyDescent="0.2">
      <c r="A21" s="12">
        <f>'9'!A19</f>
        <v>11</v>
      </c>
      <c r="B21" s="12" t="str">
        <f>'9'!B19</f>
        <v>Dawarblandong</v>
      </c>
      <c r="C21" s="12" t="str">
        <f>'9'!C19</f>
        <v>Dawarblandong</v>
      </c>
      <c r="D21" s="639">
        <v>375</v>
      </c>
      <c r="E21" s="639">
        <v>391.58741594620557</v>
      </c>
      <c r="F21" s="639">
        <f t="shared" si="6"/>
        <v>766.58741594620551</v>
      </c>
      <c r="G21" s="639">
        <v>389</v>
      </c>
      <c r="H21" s="640">
        <f t="shared" si="9"/>
        <v>103.73333333333335</v>
      </c>
      <c r="I21" s="639">
        <v>284</v>
      </c>
      <c r="J21" s="640">
        <f t="shared" si="10"/>
        <v>72.525313234022462</v>
      </c>
      <c r="K21" s="639">
        <f t="shared" si="11"/>
        <v>673</v>
      </c>
      <c r="L21" s="640">
        <f t="shared" ref="L21:L30" si="15">K21/F21*100</f>
        <v>87.791683766333449</v>
      </c>
      <c r="M21" s="639">
        <v>372</v>
      </c>
      <c r="N21" s="640">
        <f t="shared" si="8"/>
        <v>99.2</v>
      </c>
      <c r="O21" s="639">
        <v>295</v>
      </c>
      <c r="P21" s="641">
        <f t="shared" si="12"/>
        <v>75.3343922677346</v>
      </c>
      <c r="Q21" s="639">
        <f t="shared" si="13"/>
        <v>667</v>
      </c>
      <c r="R21" s="640">
        <f t="shared" si="14"/>
        <v>87.008994163661839</v>
      </c>
    </row>
    <row r="22" spans="1:18" ht="20.25" customHeight="1" x14ac:dyDescent="0.2">
      <c r="A22" s="12">
        <f>'9'!A20</f>
        <v>12</v>
      </c>
      <c r="B22" s="12" t="str">
        <f>'9'!B20</f>
        <v>Jetis</v>
      </c>
      <c r="C22" s="12" t="str">
        <f>'9'!C20</f>
        <v>Kupang</v>
      </c>
      <c r="D22" s="639">
        <v>365</v>
      </c>
      <c r="E22" s="639">
        <v>347.65321805955813</v>
      </c>
      <c r="F22" s="639">
        <f t="shared" si="6"/>
        <v>712.65321805955818</v>
      </c>
      <c r="G22" s="639">
        <v>384</v>
      </c>
      <c r="H22" s="640">
        <f>G22/D22*100</f>
        <v>105.20547945205479</v>
      </c>
      <c r="I22" s="639">
        <v>328</v>
      </c>
      <c r="J22" s="640">
        <f t="shared" si="10"/>
        <v>94.346890223178875</v>
      </c>
      <c r="K22" s="639">
        <f t="shared" si="11"/>
        <v>712</v>
      </c>
      <c r="L22" s="640">
        <f t="shared" si="15"/>
        <v>99.908339983177683</v>
      </c>
      <c r="M22" s="639">
        <v>384</v>
      </c>
      <c r="N22" s="640">
        <f>M22/D22*100</f>
        <v>105.20547945205479</v>
      </c>
      <c r="O22" s="639">
        <v>353</v>
      </c>
      <c r="P22" s="641">
        <f t="shared" si="12"/>
        <v>101.53796417311629</v>
      </c>
      <c r="Q22" s="639">
        <f t="shared" si="13"/>
        <v>737</v>
      </c>
      <c r="R22" s="640">
        <f t="shared" si="14"/>
        <v>103.41635753876679</v>
      </c>
    </row>
    <row r="23" spans="1:18" ht="20.25" customHeight="1" x14ac:dyDescent="0.2">
      <c r="A23" s="12">
        <f>'9'!A21</f>
        <v>13</v>
      </c>
      <c r="B23" s="12"/>
      <c r="C23" s="12" t="str">
        <f>'9'!C21</f>
        <v>Jetis</v>
      </c>
      <c r="D23" s="639">
        <v>235</v>
      </c>
      <c r="E23" s="639">
        <v>194.83861671469739</v>
      </c>
      <c r="F23" s="639">
        <f t="shared" si="6"/>
        <v>429.83861671469742</v>
      </c>
      <c r="G23" s="639">
        <v>239</v>
      </c>
      <c r="H23" s="640">
        <f t="shared" si="9"/>
        <v>101.70212765957447</v>
      </c>
      <c r="I23" s="639">
        <v>187</v>
      </c>
      <c r="J23" s="640">
        <f t="shared" si="10"/>
        <v>95.976866985164705</v>
      </c>
      <c r="K23" s="639">
        <f t="shared" si="11"/>
        <v>426</v>
      </c>
      <c r="L23" s="640">
        <f t="shared" si="15"/>
        <v>99.10696327285892</v>
      </c>
      <c r="M23" s="639">
        <v>236</v>
      </c>
      <c r="N23" s="640">
        <f t="shared" si="8"/>
        <v>100.42553191489361</v>
      </c>
      <c r="O23" s="639">
        <v>209</v>
      </c>
      <c r="P23" s="641">
        <f t="shared" si="12"/>
        <v>107.26826310106642</v>
      </c>
      <c r="Q23" s="639">
        <f t="shared" si="13"/>
        <v>445</v>
      </c>
      <c r="R23" s="640">
        <f t="shared" si="14"/>
        <v>103.52722689300991</v>
      </c>
    </row>
    <row r="24" spans="1:18" ht="20.25" customHeight="1" x14ac:dyDescent="0.2">
      <c r="A24" s="12">
        <f>'9'!A22</f>
        <v>14</v>
      </c>
      <c r="B24" s="12" t="str">
        <f>'9'!B22</f>
        <v>Mojosari</v>
      </c>
      <c r="C24" s="12" t="str">
        <f>'9'!C22</f>
        <v>Mojosari</v>
      </c>
      <c r="D24" s="639">
        <v>305</v>
      </c>
      <c r="E24" s="639">
        <v>319.95557156580213</v>
      </c>
      <c r="F24" s="639">
        <f t="shared" si="6"/>
        <v>624.95557156580207</v>
      </c>
      <c r="G24" s="639">
        <v>289</v>
      </c>
      <c r="H24" s="640">
        <f t="shared" si="9"/>
        <v>94.754098360655732</v>
      </c>
      <c r="I24" s="639">
        <v>271</v>
      </c>
      <c r="J24" s="640">
        <f t="shared" si="10"/>
        <v>84.699259548373291</v>
      </c>
      <c r="K24" s="639">
        <f t="shared" si="11"/>
        <v>560</v>
      </c>
      <c r="L24" s="640">
        <f t="shared" si="15"/>
        <v>89.606369713120827</v>
      </c>
      <c r="M24" s="639">
        <v>289</v>
      </c>
      <c r="N24" s="640">
        <f t="shared" si="8"/>
        <v>94.754098360655732</v>
      </c>
      <c r="O24" s="639">
        <v>286</v>
      </c>
      <c r="P24" s="641">
        <f t="shared" si="12"/>
        <v>89.387410445884726</v>
      </c>
      <c r="Q24" s="639">
        <f t="shared" si="13"/>
        <v>575</v>
      </c>
      <c r="R24" s="640">
        <f t="shared" si="14"/>
        <v>92.006540330436565</v>
      </c>
    </row>
    <row r="25" spans="1:18" ht="20.25" customHeight="1" x14ac:dyDescent="0.2">
      <c r="A25" s="12">
        <f>'9'!A23</f>
        <v>15</v>
      </c>
      <c r="B25" s="12"/>
      <c r="C25" s="12" t="str">
        <f>'9'!C23</f>
        <v>Modopuro</v>
      </c>
      <c r="D25" s="639">
        <v>289</v>
      </c>
      <c r="E25" s="639">
        <v>284.61719500480308</v>
      </c>
      <c r="F25" s="639">
        <f t="shared" si="6"/>
        <v>573.61719500480308</v>
      </c>
      <c r="G25" s="639">
        <v>260</v>
      </c>
      <c r="H25" s="640">
        <f t="shared" si="9"/>
        <v>89.965397923875429</v>
      </c>
      <c r="I25" s="639">
        <v>215</v>
      </c>
      <c r="J25" s="640">
        <f>I25/E25*100</f>
        <v>75.540060043235187</v>
      </c>
      <c r="K25" s="639">
        <f t="shared" si="11"/>
        <v>475</v>
      </c>
      <c r="L25" s="640">
        <f t="shared" si="15"/>
        <v>82.807838421932715</v>
      </c>
      <c r="M25" s="639">
        <v>245</v>
      </c>
      <c r="N25" s="640">
        <f t="shared" si="8"/>
        <v>84.775086505190316</v>
      </c>
      <c r="O25" s="639">
        <v>229</v>
      </c>
      <c r="P25" s="641">
        <f>O25/E25*100</f>
        <v>80.458947673957468</v>
      </c>
      <c r="Q25" s="639">
        <f t="shared" si="13"/>
        <v>474</v>
      </c>
      <c r="R25" s="640">
        <f t="shared" si="14"/>
        <v>82.633506130518114</v>
      </c>
    </row>
    <row r="26" spans="1:18" ht="20.25" customHeight="1" x14ac:dyDescent="0.2">
      <c r="A26" s="12">
        <f>'9'!A24</f>
        <v>16</v>
      </c>
      <c r="B26" s="12" t="str">
        <f>'9'!B24</f>
        <v>Pungging</v>
      </c>
      <c r="C26" s="12" t="str">
        <f>'9'!C24</f>
        <v>Pungging</v>
      </c>
      <c r="D26" s="639">
        <v>384</v>
      </c>
      <c r="E26" s="639">
        <v>394.45268972142168</v>
      </c>
      <c r="F26" s="639">
        <f t="shared" si="6"/>
        <v>778.45268972142162</v>
      </c>
      <c r="G26" s="639">
        <v>426</v>
      </c>
      <c r="H26" s="640">
        <f t="shared" si="9"/>
        <v>110.9375</v>
      </c>
      <c r="I26" s="639">
        <v>365</v>
      </c>
      <c r="J26" s="640">
        <f t="shared" si="10"/>
        <v>92.533276996482812</v>
      </c>
      <c r="K26" s="639">
        <f t="shared" si="11"/>
        <v>791</v>
      </c>
      <c r="L26" s="640">
        <f t="shared" si="15"/>
        <v>101.61182695419404</v>
      </c>
      <c r="M26" s="639">
        <v>417</v>
      </c>
      <c r="N26" s="640">
        <f t="shared" si="8"/>
        <v>108.59375</v>
      </c>
      <c r="O26" s="639">
        <v>392</v>
      </c>
      <c r="P26" s="641">
        <f t="shared" si="12"/>
        <v>99.378204335948666</v>
      </c>
      <c r="Q26" s="639">
        <f t="shared" si="13"/>
        <v>809</v>
      </c>
      <c r="R26" s="640">
        <f t="shared" si="14"/>
        <v>103.92410620220352</v>
      </c>
    </row>
    <row r="27" spans="1:18" ht="20.25" customHeight="1" x14ac:dyDescent="0.2">
      <c r="A27" s="12">
        <f>'9'!A25</f>
        <v>17</v>
      </c>
      <c r="B27" s="12"/>
      <c r="C27" s="12" t="str">
        <f>'9'!C25</f>
        <v>Watukenongo</v>
      </c>
      <c r="D27" s="639">
        <v>170</v>
      </c>
      <c r="E27" s="639">
        <v>166.18587896253601</v>
      </c>
      <c r="F27" s="639">
        <f t="shared" si="6"/>
        <v>336.18587896253598</v>
      </c>
      <c r="G27" s="639">
        <v>177</v>
      </c>
      <c r="H27" s="640">
        <f t="shared" si="9"/>
        <v>104.11764705882354</v>
      </c>
      <c r="I27" s="639">
        <v>158</v>
      </c>
      <c r="J27" s="640">
        <f t="shared" si="10"/>
        <v>95.07426322041394</v>
      </c>
      <c r="K27" s="639">
        <f t="shared" si="11"/>
        <v>335</v>
      </c>
      <c r="L27" s="640">
        <f t="shared" si="15"/>
        <v>99.647254975076422</v>
      </c>
      <c r="M27" s="639">
        <v>166</v>
      </c>
      <c r="N27" s="640">
        <f t="shared" si="8"/>
        <v>97.647058823529406</v>
      </c>
      <c r="O27" s="639">
        <v>173</v>
      </c>
      <c r="P27" s="641">
        <f t="shared" si="12"/>
        <v>104.10030086792159</v>
      </c>
      <c r="Q27" s="639">
        <f t="shared" si="13"/>
        <v>339</v>
      </c>
      <c r="R27" s="640">
        <f>Q27/F27*100</f>
        <v>100.83707294492808</v>
      </c>
    </row>
    <row r="28" spans="1:18" ht="20.25" customHeight="1" x14ac:dyDescent="0.2">
      <c r="A28" s="12">
        <f>'9'!A26</f>
        <v>18</v>
      </c>
      <c r="B28" s="12" t="str">
        <f>'9'!B26</f>
        <v>Ngoro</v>
      </c>
      <c r="C28" s="12" t="str">
        <f>'9'!C26</f>
        <v>Ngoro</v>
      </c>
      <c r="D28" s="639">
        <v>368</v>
      </c>
      <c r="E28" s="639">
        <v>383.94668587896251</v>
      </c>
      <c r="F28" s="639">
        <f t="shared" si="6"/>
        <v>751.94668587896251</v>
      </c>
      <c r="G28" s="639">
        <v>388</v>
      </c>
      <c r="H28" s="640">
        <f t="shared" si="9"/>
        <v>105.43478260869566</v>
      </c>
      <c r="I28" s="639">
        <v>369</v>
      </c>
      <c r="J28" s="640">
        <f t="shared" si="10"/>
        <v>96.10709339898446</v>
      </c>
      <c r="K28" s="639">
        <f t="shared" si="11"/>
        <v>757</v>
      </c>
      <c r="L28" s="640">
        <f t="shared" si="15"/>
        <v>100.67203090537338</v>
      </c>
      <c r="M28" s="639">
        <v>373</v>
      </c>
      <c r="N28" s="640">
        <f t="shared" si="8"/>
        <v>101.35869565217391</v>
      </c>
      <c r="O28" s="639">
        <v>394</v>
      </c>
      <c r="P28" s="641">
        <f t="shared" si="12"/>
        <v>102.61841408997256</v>
      </c>
      <c r="Q28" s="639">
        <f t="shared" si="13"/>
        <v>767</v>
      </c>
      <c r="R28" s="640">
        <f t="shared" si="14"/>
        <v>102.00191242327791</v>
      </c>
    </row>
    <row r="29" spans="1:18" ht="20.25" customHeight="1" x14ac:dyDescent="0.2">
      <c r="A29" s="12">
        <f>'9'!A27</f>
        <v>19</v>
      </c>
      <c r="B29" s="12"/>
      <c r="C29" s="12" t="str">
        <f>'9'!C27</f>
        <v>Manduro</v>
      </c>
      <c r="D29" s="639">
        <v>206</v>
      </c>
      <c r="E29" s="639">
        <v>226.35662824207492</v>
      </c>
      <c r="F29" s="639">
        <f t="shared" si="6"/>
        <v>432.35662824207492</v>
      </c>
      <c r="G29" s="639">
        <v>240</v>
      </c>
      <c r="H29" s="640">
        <f t="shared" si="9"/>
        <v>116.50485436893203</v>
      </c>
      <c r="I29" s="639">
        <v>200</v>
      </c>
      <c r="J29" s="640">
        <f t="shared" si="10"/>
        <v>88.356149123281654</v>
      </c>
      <c r="K29" s="639">
        <f t="shared" si="11"/>
        <v>440</v>
      </c>
      <c r="L29" s="640">
        <f t="shared" si="15"/>
        <v>101.76783961633764</v>
      </c>
      <c r="M29" s="639">
        <v>242</v>
      </c>
      <c r="N29" s="640">
        <f t="shared" si="8"/>
        <v>117.47572815533979</v>
      </c>
      <c r="O29" s="639">
        <v>214</v>
      </c>
      <c r="P29" s="641">
        <f t="shared" si="12"/>
        <v>94.541079561911374</v>
      </c>
      <c r="Q29" s="639">
        <f t="shared" si="13"/>
        <v>456</v>
      </c>
      <c r="R29" s="640">
        <f t="shared" si="14"/>
        <v>105.46848832965901</v>
      </c>
    </row>
    <row r="30" spans="1:18" ht="20.25" customHeight="1" x14ac:dyDescent="0.2">
      <c r="A30" s="12">
        <f>'9'!A28</f>
        <v>20</v>
      </c>
      <c r="B30" s="12" t="str">
        <f>'9'!B28</f>
        <v>Dlanggu</v>
      </c>
      <c r="C30" s="12" t="str">
        <f>'9'!C28</f>
        <v>Dlanggu</v>
      </c>
      <c r="D30" s="639">
        <v>400</v>
      </c>
      <c r="E30" s="639">
        <v>399.22814601344857</v>
      </c>
      <c r="F30" s="639">
        <f t="shared" si="6"/>
        <v>799.22814601344862</v>
      </c>
      <c r="G30" s="639">
        <v>410</v>
      </c>
      <c r="H30" s="640">
        <f t="shared" si="9"/>
        <v>102.49999999999999</v>
      </c>
      <c r="I30" s="639">
        <v>381</v>
      </c>
      <c r="J30" s="640">
        <f t="shared" si="10"/>
        <v>95.434153078767508</v>
      </c>
      <c r="K30" s="639">
        <f t="shared" si="11"/>
        <v>791</v>
      </c>
      <c r="L30" s="640">
        <f t="shared" si="15"/>
        <v>98.970488457583656</v>
      </c>
      <c r="M30" s="639">
        <v>417</v>
      </c>
      <c r="N30" s="640">
        <f t="shared" si="8"/>
        <v>104.25</v>
      </c>
      <c r="O30" s="639">
        <v>410</v>
      </c>
      <c r="P30" s="641">
        <f t="shared" si="12"/>
        <v>102.69816997977608</v>
      </c>
      <c r="Q30" s="639">
        <f t="shared" si="13"/>
        <v>827</v>
      </c>
      <c r="R30" s="640">
        <f t="shared" si="14"/>
        <v>103.47483432923094</v>
      </c>
    </row>
    <row r="31" spans="1:18" ht="20.25" customHeight="1" x14ac:dyDescent="0.2">
      <c r="A31" s="12">
        <f>'9'!A29</f>
        <v>21</v>
      </c>
      <c r="B31" s="12" t="str">
        <f>'9'!B29</f>
        <v>Kutorejo</v>
      </c>
      <c r="C31" s="12" t="str">
        <f>'9'!C29</f>
        <v>Kutorejo</v>
      </c>
      <c r="D31" s="639">
        <v>229</v>
      </c>
      <c r="E31" s="639">
        <v>180.5122478386167</v>
      </c>
      <c r="F31" s="639">
        <f t="shared" si="6"/>
        <v>409.5122478386167</v>
      </c>
      <c r="G31" s="639">
        <v>201</v>
      </c>
      <c r="H31" s="640">
        <f t="shared" ref="H31:H37" si="16">G31/D31*100</f>
        <v>87.772925764192138</v>
      </c>
      <c r="I31" s="639">
        <v>179</v>
      </c>
      <c r="J31" s="640">
        <f t="shared" ref="J31:J37" si="17">I31/E31*100</f>
        <v>99.162246408914754</v>
      </c>
      <c r="K31" s="639">
        <f t="shared" ref="K31:K37" si="18">G31+I31</f>
        <v>380</v>
      </c>
      <c r="L31" s="640">
        <f t="shared" ref="L31:L37" si="19">K31/F31*100</f>
        <v>92.793317417395755</v>
      </c>
      <c r="M31" s="639">
        <v>201</v>
      </c>
      <c r="N31" s="640">
        <f t="shared" ref="N31:N37" si="20">M31/D31*100</f>
        <v>87.772925764192138</v>
      </c>
      <c r="O31" s="639">
        <v>192</v>
      </c>
      <c r="P31" s="641">
        <f t="shared" ref="P31:P37" si="21">O31/E31*100</f>
        <v>106.36397380174097</v>
      </c>
      <c r="Q31" s="639">
        <f t="shared" ref="Q31:Q37" si="22">M31+O31</f>
        <v>393</v>
      </c>
      <c r="R31" s="640">
        <f t="shared" ref="R31:R37" si="23">Q31/F31*100</f>
        <v>95.967825644832985</v>
      </c>
    </row>
    <row r="32" spans="1:18" ht="20.25" customHeight="1" x14ac:dyDescent="0.2">
      <c r="A32" s="12">
        <f>'9'!A30</f>
        <v>22</v>
      </c>
      <c r="B32" s="12"/>
      <c r="C32" s="12" t="str">
        <f>'9'!C30</f>
        <v>Pesanggrahan</v>
      </c>
      <c r="D32" s="639">
        <v>234</v>
      </c>
      <c r="E32" s="639">
        <v>266.47046109510086</v>
      </c>
      <c r="F32" s="639">
        <f t="shared" si="6"/>
        <v>500.47046109510086</v>
      </c>
      <c r="G32" s="639">
        <v>227</v>
      </c>
      <c r="H32" s="640">
        <f t="shared" si="16"/>
        <v>97.008547008547012</v>
      </c>
      <c r="I32" s="639">
        <v>160</v>
      </c>
      <c r="J32" s="640">
        <f t="shared" si="17"/>
        <v>60.04417875904732</v>
      </c>
      <c r="K32" s="639">
        <f t="shared" si="18"/>
        <v>387</v>
      </c>
      <c r="L32" s="640">
        <f t="shared" si="19"/>
        <v>77.327241082957968</v>
      </c>
      <c r="M32" s="639">
        <v>216</v>
      </c>
      <c r="N32" s="640">
        <f t="shared" si="20"/>
        <v>92.307692307692307</v>
      </c>
      <c r="O32" s="639">
        <v>179</v>
      </c>
      <c r="P32" s="641">
        <f t="shared" si="21"/>
        <v>67.174424986684187</v>
      </c>
      <c r="Q32" s="639">
        <f t="shared" si="22"/>
        <v>395</v>
      </c>
      <c r="R32" s="640">
        <f t="shared" si="23"/>
        <v>78.925737022657358</v>
      </c>
    </row>
    <row r="33" spans="1:18" ht="20.25" customHeight="1" x14ac:dyDescent="0.2">
      <c r="A33" s="12">
        <f>'9'!A31</f>
        <v>23</v>
      </c>
      <c r="B33" s="12" t="str">
        <f>'9'!B31</f>
        <v>Pacet</v>
      </c>
      <c r="C33" s="12" t="str">
        <f>'9'!C31</f>
        <v>Pacet</v>
      </c>
      <c r="D33" s="639">
        <v>205</v>
      </c>
      <c r="E33" s="639">
        <v>229.22190201729106</v>
      </c>
      <c r="F33" s="639">
        <f t="shared" si="6"/>
        <v>434.22190201729109</v>
      </c>
      <c r="G33" s="639">
        <v>246</v>
      </c>
      <c r="H33" s="640">
        <f t="shared" si="16"/>
        <v>120</v>
      </c>
      <c r="I33" s="639">
        <v>182</v>
      </c>
      <c r="J33" s="640">
        <f t="shared" si="17"/>
        <v>79.399044505908975</v>
      </c>
      <c r="K33" s="639">
        <f t="shared" si="18"/>
        <v>428</v>
      </c>
      <c r="L33" s="640">
        <f t="shared" si="19"/>
        <v>98.567114650738347</v>
      </c>
      <c r="M33" s="639">
        <v>249</v>
      </c>
      <c r="N33" s="640">
        <f t="shared" si="20"/>
        <v>121.46341463414633</v>
      </c>
      <c r="O33" s="639">
        <v>186</v>
      </c>
      <c r="P33" s="641">
        <f t="shared" si="21"/>
        <v>81.14407845109379</v>
      </c>
      <c r="Q33" s="639">
        <f t="shared" si="22"/>
        <v>435</v>
      </c>
      <c r="R33" s="640">
        <f t="shared" si="23"/>
        <v>100.17919362867099</v>
      </c>
    </row>
    <row r="34" spans="1:18" ht="20.25" customHeight="1" x14ac:dyDescent="0.2">
      <c r="A34" s="12">
        <f>'9'!A32</f>
        <v>24</v>
      </c>
      <c r="B34" s="12"/>
      <c r="C34" s="12" t="str">
        <f>'9'!C32</f>
        <v>Pandan</v>
      </c>
      <c r="D34" s="639">
        <v>168</v>
      </c>
      <c r="E34" s="639">
        <v>187.19788664745437</v>
      </c>
      <c r="F34" s="639">
        <f t="shared" si="6"/>
        <v>355.19788664745437</v>
      </c>
      <c r="G34" s="639">
        <v>165</v>
      </c>
      <c r="H34" s="640">
        <f t="shared" si="16"/>
        <v>98.214285714285708</v>
      </c>
      <c r="I34" s="639">
        <v>153</v>
      </c>
      <c r="J34" s="640">
        <f t="shared" si="17"/>
        <v>81.731691922431537</v>
      </c>
      <c r="K34" s="639">
        <f t="shared" si="18"/>
        <v>318</v>
      </c>
      <c r="L34" s="640">
        <f t="shared" si="19"/>
        <v>89.527559693964477</v>
      </c>
      <c r="M34" s="639">
        <v>166</v>
      </c>
      <c r="N34" s="640">
        <f t="shared" si="20"/>
        <v>98.80952380952381</v>
      </c>
      <c r="O34" s="639">
        <v>166</v>
      </c>
      <c r="P34" s="641">
        <f t="shared" si="21"/>
        <v>88.676214765513947</v>
      </c>
      <c r="Q34" s="639">
        <f t="shared" si="22"/>
        <v>332</v>
      </c>
      <c r="R34" s="640">
        <f t="shared" si="23"/>
        <v>93.46902458615159</v>
      </c>
    </row>
    <row r="35" spans="1:18" ht="20.25" customHeight="1" x14ac:dyDescent="0.2">
      <c r="A35" s="12">
        <f>'9'!A33</f>
        <v>25</v>
      </c>
      <c r="B35" s="12" t="str">
        <f>'9'!B33</f>
        <v>Trawas</v>
      </c>
      <c r="C35" s="12" t="str">
        <f>'9'!C33</f>
        <v>Trawas</v>
      </c>
      <c r="D35" s="639">
        <v>157</v>
      </c>
      <c r="E35" s="639">
        <v>188.15297790585976</v>
      </c>
      <c r="F35" s="639">
        <f t="shared" si="6"/>
        <v>345.15297790585976</v>
      </c>
      <c r="G35" s="639">
        <v>186</v>
      </c>
      <c r="H35" s="640">
        <f t="shared" si="16"/>
        <v>118.47133757961782</v>
      </c>
      <c r="I35" s="639">
        <v>152</v>
      </c>
      <c r="J35" s="640">
        <f t="shared" si="17"/>
        <v>80.785327817692846</v>
      </c>
      <c r="K35" s="639">
        <f t="shared" si="18"/>
        <v>338</v>
      </c>
      <c r="L35" s="640">
        <f t="shared" si="19"/>
        <v>97.92759200593926</v>
      </c>
      <c r="M35" s="639">
        <v>186</v>
      </c>
      <c r="N35" s="640">
        <f t="shared" si="20"/>
        <v>118.47133757961782</v>
      </c>
      <c r="O35" s="639">
        <v>167</v>
      </c>
      <c r="P35" s="641">
        <f t="shared" si="21"/>
        <v>88.757564115491476</v>
      </c>
      <c r="Q35" s="639">
        <f t="shared" si="22"/>
        <v>353</v>
      </c>
      <c r="R35" s="640">
        <f t="shared" si="23"/>
        <v>102.27349105945727</v>
      </c>
    </row>
    <row r="36" spans="1:18" ht="20.25" customHeight="1" x14ac:dyDescent="0.2">
      <c r="A36" s="12">
        <f>'9'!A34</f>
        <v>26</v>
      </c>
      <c r="B36" s="12" t="str">
        <f>'9'!B34</f>
        <v>Gondang</v>
      </c>
      <c r="C36" s="12" t="str">
        <f>'9'!C34</f>
        <v>Gondang</v>
      </c>
      <c r="D36" s="639">
        <v>333</v>
      </c>
      <c r="E36" s="639">
        <v>281.75192122958697</v>
      </c>
      <c r="F36" s="639">
        <f t="shared" si="6"/>
        <v>614.75192122958697</v>
      </c>
      <c r="G36" s="639">
        <v>289</v>
      </c>
      <c r="H36" s="640">
        <f t="shared" si="16"/>
        <v>86.786786786786791</v>
      </c>
      <c r="I36" s="639">
        <v>273</v>
      </c>
      <c r="J36" s="640">
        <f t="shared" si="17"/>
        <v>96.893749227549932</v>
      </c>
      <c r="K36" s="639">
        <f t="shared" si="18"/>
        <v>562</v>
      </c>
      <c r="L36" s="640">
        <f t="shared" si="19"/>
        <v>91.418990423962242</v>
      </c>
      <c r="M36" s="639">
        <v>271</v>
      </c>
      <c r="N36" s="640">
        <f t="shared" si="20"/>
        <v>81.381381381381374</v>
      </c>
      <c r="O36" s="639">
        <v>276</v>
      </c>
      <c r="P36" s="641">
        <f t="shared" si="21"/>
        <v>97.958515702577941</v>
      </c>
      <c r="Q36" s="639">
        <f t="shared" si="22"/>
        <v>547</v>
      </c>
      <c r="R36" s="640">
        <f t="shared" si="23"/>
        <v>88.97898178275328</v>
      </c>
    </row>
    <row r="37" spans="1:18" ht="20.25" customHeight="1" x14ac:dyDescent="0.2">
      <c r="A37" s="12">
        <f>'9'!A35</f>
        <v>27</v>
      </c>
      <c r="B37" s="12" t="str">
        <f>'9'!B35</f>
        <v>Jatirejo</v>
      </c>
      <c r="C37" s="12" t="str">
        <f>'9'!C35</f>
        <v>Jatirejo</v>
      </c>
      <c r="D37" s="639">
        <v>380</v>
      </c>
      <c r="E37" s="639">
        <v>367.71013448607107</v>
      </c>
      <c r="F37" s="639">
        <f t="shared" si="6"/>
        <v>747.71013448607107</v>
      </c>
      <c r="G37" s="639">
        <v>416</v>
      </c>
      <c r="H37" s="640">
        <f t="shared" si="16"/>
        <v>109.47368421052633</v>
      </c>
      <c r="I37" s="639">
        <v>352</v>
      </c>
      <c r="J37" s="640">
        <f t="shared" si="17"/>
        <v>95.72757642156688</v>
      </c>
      <c r="K37" s="639">
        <f t="shared" si="18"/>
        <v>768</v>
      </c>
      <c r="L37" s="640">
        <f t="shared" si="19"/>
        <v>102.71360044195133</v>
      </c>
      <c r="M37" s="639">
        <v>411</v>
      </c>
      <c r="N37" s="640">
        <f t="shared" si="20"/>
        <v>108.1578947368421</v>
      </c>
      <c r="O37" s="639">
        <v>366</v>
      </c>
      <c r="P37" s="641">
        <f t="shared" si="21"/>
        <v>99.534923211061013</v>
      </c>
      <c r="Q37" s="639">
        <f t="shared" si="22"/>
        <v>777</v>
      </c>
      <c r="R37" s="640">
        <f t="shared" si="23"/>
        <v>103.91727544713045</v>
      </c>
    </row>
    <row r="38" spans="1:18" ht="20.25" customHeight="1" x14ac:dyDescent="0.2">
      <c r="A38" s="271" t="s">
        <v>157</v>
      </c>
      <c r="B38" s="272"/>
      <c r="C38" s="275"/>
      <c r="D38" s="838">
        <f>SUM(D11:D37)</f>
        <v>8076</v>
      </c>
      <c r="E38" s="838">
        <v>7954</v>
      </c>
      <c r="F38" s="838">
        <f>SUM(F11:F37)</f>
        <v>16030</v>
      </c>
      <c r="G38" s="838">
        <f>SUM(G11:G37)</f>
        <v>8102</v>
      </c>
      <c r="H38" s="839">
        <f>G38/D38*100</f>
        <v>100.32194155522535</v>
      </c>
      <c r="I38" s="838">
        <f>SUM(I11:I37)</f>
        <v>7046</v>
      </c>
      <c r="J38" s="839">
        <f>I38/E38*100</f>
        <v>88.584360070404827</v>
      </c>
      <c r="K38" s="838">
        <f>SUM(K11:K37)</f>
        <v>15148</v>
      </c>
      <c r="L38" s="839">
        <f>K38/F38*100</f>
        <v>94.497816593886469</v>
      </c>
      <c r="M38" s="838">
        <f>SUM(M11:M37)</f>
        <v>7949</v>
      </c>
      <c r="N38" s="839">
        <f>M38/D38*100</f>
        <v>98.427439326399195</v>
      </c>
      <c r="O38" s="838">
        <f>SUM(O11:O37)</f>
        <v>7434</v>
      </c>
      <c r="P38" s="840">
        <f>O38/E38*100</f>
        <v>93.462408850892629</v>
      </c>
      <c r="Q38" s="838">
        <f>SUM(Q11:Q37)</f>
        <v>15383</v>
      </c>
      <c r="R38" s="839">
        <f>Q38/F38*100</f>
        <v>95.963817841547097</v>
      </c>
    </row>
    <row r="39" spans="1:18" ht="18.75" customHeight="1" x14ac:dyDescent="0.2">
      <c r="A39" s="406"/>
      <c r="B39" s="406"/>
      <c r="C39" s="406"/>
      <c r="D39" s="406"/>
      <c r="E39" s="406"/>
      <c r="F39" s="406"/>
      <c r="G39" s="406"/>
      <c r="H39" s="406"/>
      <c r="I39" s="406"/>
      <c r="J39" s="406"/>
      <c r="K39" s="406"/>
      <c r="L39" s="406"/>
      <c r="M39" s="406"/>
      <c r="N39" s="406"/>
      <c r="O39" s="406"/>
      <c r="P39" s="1"/>
      <c r="Q39" s="1"/>
      <c r="R39" s="1"/>
    </row>
    <row r="40" spans="1:18" x14ac:dyDescent="0.2">
      <c r="A40" s="689" t="s">
        <v>1342</v>
      </c>
    </row>
    <row r="41" spans="1:18" x14ac:dyDescent="0.2">
      <c r="A41" s="689" t="s">
        <v>1064</v>
      </c>
    </row>
    <row r="42" spans="1:18" x14ac:dyDescent="0.2">
      <c r="J42" s="62"/>
      <c r="P42" s="62"/>
    </row>
  </sheetData>
  <mergeCells count="12">
    <mergeCell ref="M7:R7"/>
    <mergeCell ref="O8:P8"/>
    <mergeCell ref="Q8:R8"/>
    <mergeCell ref="M8:N8"/>
    <mergeCell ref="G7:L7"/>
    <mergeCell ref="G8:H8"/>
    <mergeCell ref="D7:F8"/>
    <mergeCell ref="A7:A9"/>
    <mergeCell ref="B7:B9"/>
    <mergeCell ref="C7:C9"/>
    <mergeCell ref="I8:J8"/>
    <mergeCell ref="K8:L8"/>
  </mergeCells>
  <phoneticPr fontId="0" type="noConversion"/>
  <conditionalFormatting sqref="P42 J42">
    <cfRule type="cellIs" dxfId="1" priority="1" stopIfTrue="1" operator="notEqual">
      <formula>#REF!</formula>
    </cfRule>
  </conditionalFormatting>
  <printOptions horizontalCentered="1"/>
  <pageMargins left="0.78" right="0.67" top="0.76" bottom="0.33" header="0" footer="0"/>
  <pageSetup paperSize="130" scale="62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theme="0"/>
    <pageSetUpPr fitToPage="1"/>
  </sheetPr>
  <dimension ref="A1:O41"/>
  <sheetViews>
    <sheetView view="pageBreakPreview" zoomScale="60" zoomScaleNormal="66" workbookViewId="0">
      <selection activeCell="F28" sqref="F28"/>
    </sheetView>
  </sheetViews>
  <sheetFormatPr defaultColWidth="11.42578125" defaultRowHeight="15" x14ac:dyDescent="0.2"/>
  <cols>
    <col min="1" max="1" width="5.7109375" style="4" customWidth="1"/>
    <col min="2" max="3" width="22.7109375" style="4" customWidth="1"/>
    <col min="4" max="9" width="18.7109375" style="4" customWidth="1"/>
    <col min="10" max="12" width="10.7109375" style="4" customWidth="1"/>
    <col min="13" max="16384" width="11.42578125" style="4"/>
  </cols>
  <sheetData>
    <row r="1" spans="1:15" x14ac:dyDescent="0.2">
      <c r="A1" s="3" t="s">
        <v>257</v>
      </c>
    </row>
    <row r="3" spans="1:15" s="203" customFormat="1" ht="16.5" x14ac:dyDescent="0.2">
      <c r="A3" s="1215" t="s">
        <v>477</v>
      </c>
      <c r="B3" s="1215"/>
      <c r="C3" s="1215"/>
      <c r="D3" s="1215"/>
      <c r="E3" s="1215"/>
      <c r="F3" s="1215"/>
      <c r="G3" s="1215"/>
      <c r="H3" s="1215"/>
      <c r="I3" s="1215"/>
    </row>
    <row r="4" spans="1:15" s="203" customFormat="1" ht="16.5" x14ac:dyDescent="0.2">
      <c r="D4" s="210" t="str">
        <f>'1'!E5</f>
        <v>KABUPATEN</v>
      </c>
      <c r="E4" s="206" t="str">
        <f>'1'!F5</f>
        <v>MOJOKERTO</v>
      </c>
      <c r="I4" s="207"/>
      <c r="J4" s="207"/>
      <c r="K4" s="207"/>
      <c r="L4" s="207"/>
    </row>
    <row r="5" spans="1:15" s="203" customFormat="1" ht="16.5" x14ac:dyDescent="0.2">
      <c r="D5" s="210" t="str">
        <f>'1'!E6</f>
        <v xml:space="preserve">TAHUN </v>
      </c>
      <c r="E5" s="206">
        <f>'1'!F6</f>
        <v>2021</v>
      </c>
      <c r="I5" s="207"/>
      <c r="J5" s="207"/>
      <c r="K5" s="207"/>
      <c r="L5" s="207"/>
    </row>
    <row r="6" spans="1:15" x14ac:dyDescent="0.2">
      <c r="A6" s="5"/>
      <c r="B6" s="5"/>
      <c r="C6" s="5"/>
      <c r="D6" s="704"/>
      <c r="E6" s="704"/>
      <c r="F6" s="704"/>
      <c r="G6" s="704"/>
      <c r="H6" s="704"/>
      <c r="I6" s="704"/>
      <c r="J6" s="5"/>
      <c r="K6" s="5"/>
      <c r="L6" s="5"/>
    </row>
    <row r="7" spans="1:15" ht="15" customHeight="1" x14ac:dyDescent="0.2">
      <c r="A7" s="1170" t="s">
        <v>153</v>
      </c>
      <c r="B7" s="1170" t="s">
        <v>154</v>
      </c>
      <c r="C7" s="1218" t="s">
        <v>156</v>
      </c>
      <c r="D7" s="1224" t="s">
        <v>479</v>
      </c>
      <c r="E7" s="1224"/>
      <c r="F7" s="1224"/>
      <c r="G7" s="1224" t="s">
        <v>481</v>
      </c>
      <c r="H7" s="1224"/>
      <c r="I7" s="1224"/>
      <c r="K7" s="90"/>
      <c r="L7" s="90"/>
      <c r="M7" s="90"/>
      <c r="N7" s="90"/>
      <c r="O7" s="90"/>
    </row>
    <row r="8" spans="1:15" ht="15" customHeight="1" x14ac:dyDescent="0.2">
      <c r="A8" s="1171"/>
      <c r="B8" s="1171"/>
      <c r="C8" s="1219"/>
      <c r="D8" s="1224" t="s">
        <v>161</v>
      </c>
      <c r="E8" s="1224" t="s">
        <v>480</v>
      </c>
      <c r="F8" s="1224"/>
      <c r="G8" s="1224" t="s">
        <v>161</v>
      </c>
      <c r="H8" s="1224" t="s">
        <v>482</v>
      </c>
      <c r="I8" s="1224"/>
      <c r="K8" s="90"/>
      <c r="L8" s="90"/>
      <c r="M8" s="90"/>
      <c r="N8" s="90"/>
      <c r="O8" s="90"/>
    </row>
    <row r="9" spans="1:15" x14ac:dyDescent="0.2">
      <c r="A9" s="1172"/>
      <c r="B9" s="1172"/>
      <c r="C9" s="1220"/>
      <c r="D9" s="1224"/>
      <c r="E9" s="2" t="s">
        <v>161</v>
      </c>
      <c r="F9" s="34" t="s">
        <v>164</v>
      </c>
      <c r="G9" s="1224"/>
      <c r="H9" s="2" t="s">
        <v>161</v>
      </c>
      <c r="I9" s="34" t="s">
        <v>164</v>
      </c>
    </row>
    <row r="10" spans="1:15" x14ac:dyDescent="0.2">
      <c r="A10" s="129">
        <v>1</v>
      </c>
      <c r="B10" s="129">
        <v>2</v>
      </c>
      <c r="C10" s="142">
        <v>3</v>
      </c>
      <c r="D10" s="129">
        <v>4</v>
      </c>
      <c r="E10" s="129">
        <v>5</v>
      </c>
      <c r="F10" s="129">
        <v>6</v>
      </c>
      <c r="G10" s="129">
        <v>7</v>
      </c>
      <c r="H10" s="129">
        <v>8</v>
      </c>
      <c r="I10" s="129">
        <v>9</v>
      </c>
    </row>
    <row r="11" spans="1:15" ht="17.25" customHeight="1" x14ac:dyDescent="0.2">
      <c r="A11" s="12">
        <f>'9'!A9</f>
        <v>1</v>
      </c>
      <c r="B11" s="12" t="str">
        <f>'9'!B9</f>
        <v>Sooko</v>
      </c>
      <c r="C11" s="12" t="str">
        <f>'9'!C9</f>
        <v>Sooko</v>
      </c>
      <c r="D11" s="1044">
        <v>1037</v>
      </c>
      <c r="E11" s="1044">
        <v>838</v>
      </c>
      <c r="F11" s="1045">
        <f t="shared" ref="F11:F30" si="0">E11/D11*100</f>
        <v>80.810028929604627</v>
      </c>
      <c r="G11" s="1044">
        <v>984</v>
      </c>
      <c r="H11" s="1044">
        <v>727</v>
      </c>
      <c r="I11" s="1045">
        <f t="shared" ref="I11:I30" si="1">H11/G11*100</f>
        <v>73.882113821138205</v>
      </c>
    </row>
    <row r="12" spans="1:15" ht="17.25" customHeight="1" x14ac:dyDescent="0.2">
      <c r="A12" s="12">
        <f>'9'!A10</f>
        <v>2</v>
      </c>
      <c r="B12" s="12" t="str">
        <f>'9'!B10</f>
        <v>Trowulan</v>
      </c>
      <c r="C12" s="12" t="str">
        <f>'9'!C10</f>
        <v>Trowulan</v>
      </c>
      <c r="D12" s="1044">
        <v>580</v>
      </c>
      <c r="E12" s="1044">
        <v>495</v>
      </c>
      <c r="F12" s="1045">
        <f>E12/D12*100</f>
        <v>85.34482758620689</v>
      </c>
      <c r="G12" s="1044">
        <v>64</v>
      </c>
      <c r="H12" s="1044">
        <v>45</v>
      </c>
      <c r="I12" s="1045">
        <f t="shared" si="1"/>
        <v>70.3125</v>
      </c>
    </row>
    <row r="13" spans="1:15" ht="17.25" customHeight="1" x14ac:dyDescent="0.2">
      <c r="A13" s="12">
        <f>'9'!A11</f>
        <v>3</v>
      </c>
      <c r="B13" s="12"/>
      <c r="C13" s="12" t="str">
        <f>'9'!C11</f>
        <v>Tawangsari</v>
      </c>
      <c r="D13" s="1044">
        <v>496</v>
      </c>
      <c r="E13" s="1044">
        <v>261</v>
      </c>
      <c r="F13" s="1045">
        <f t="shared" si="0"/>
        <v>52.620967741935488</v>
      </c>
      <c r="G13" s="1044">
        <v>57</v>
      </c>
      <c r="H13" s="1044">
        <v>41</v>
      </c>
      <c r="I13" s="1045">
        <f t="shared" si="1"/>
        <v>71.929824561403507</v>
      </c>
    </row>
    <row r="14" spans="1:15" ht="17.25" customHeight="1" x14ac:dyDescent="0.2">
      <c r="A14" s="12">
        <f>'9'!A12</f>
        <v>4</v>
      </c>
      <c r="B14" s="12" t="str">
        <f>'9'!B12</f>
        <v>Puri</v>
      </c>
      <c r="C14" s="12" t="str">
        <f>'9'!C12</f>
        <v>Puri</v>
      </c>
      <c r="D14" s="1044">
        <v>1045</v>
      </c>
      <c r="E14" s="1044">
        <v>382</v>
      </c>
      <c r="F14" s="1045">
        <f t="shared" si="0"/>
        <v>36.555023923444971</v>
      </c>
      <c r="G14" s="1044">
        <v>92</v>
      </c>
      <c r="H14" s="1044">
        <v>47</v>
      </c>
      <c r="I14" s="1045">
        <f t="shared" si="1"/>
        <v>51.086956521739133</v>
      </c>
    </row>
    <row r="15" spans="1:15" ht="17.25" customHeight="1" x14ac:dyDescent="0.2">
      <c r="A15" s="12">
        <f>'9'!A13</f>
        <v>5</v>
      </c>
      <c r="B15" s="12" t="str">
        <f>'9'!B13</f>
        <v>Mojoanyar</v>
      </c>
      <c r="C15" s="12" t="str">
        <f>'9'!C13</f>
        <v>Gayaman</v>
      </c>
      <c r="D15" s="1044">
        <v>587</v>
      </c>
      <c r="E15" s="1044">
        <v>547</v>
      </c>
      <c r="F15" s="1045">
        <f t="shared" si="0"/>
        <v>93.185689948892673</v>
      </c>
      <c r="G15" s="1044">
        <v>481</v>
      </c>
      <c r="H15" s="1044">
        <v>334</v>
      </c>
      <c r="I15" s="1045">
        <f t="shared" si="1"/>
        <v>69.438669438669436</v>
      </c>
    </row>
    <row r="16" spans="1:15" ht="17.25" customHeight="1" x14ac:dyDescent="0.2">
      <c r="A16" s="12">
        <f>'9'!A14</f>
        <v>6</v>
      </c>
      <c r="B16" s="12" t="str">
        <f>'9'!B14</f>
        <v>Bangsal</v>
      </c>
      <c r="C16" s="12" t="str">
        <f>'9'!C14</f>
        <v>Bangsal</v>
      </c>
      <c r="D16" s="1044">
        <v>902</v>
      </c>
      <c r="E16" s="1044">
        <v>289</v>
      </c>
      <c r="F16" s="1045">
        <f t="shared" si="0"/>
        <v>32.03991130820399</v>
      </c>
      <c r="G16" s="1044">
        <v>120</v>
      </c>
      <c r="H16" s="1044">
        <v>62</v>
      </c>
      <c r="I16" s="1045">
        <f>H16/G16*100</f>
        <v>51.666666666666671</v>
      </c>
    </row>
    <row r="17" spans="1:9" ht="17.25" customHeight="1" x14ac:dyDescent="0.2">
      <c r="A17" s="12">
        <f>'9'!A15</f>
        <v>7</v>
      </c>
      <c r="B17" s="12" t="str">
        <f>'9'!B15</f>
        <v>Gedeg</v>
      </c>
      <c r="C17" s="12" t="str">
        <f>'9'!C15</f>
        <v>Gedeg</v>
      </c>
      <c r="D17" s="1044">
        <v>551</v>
      </c>
      <c r="E17" s="1044">
        <v>459</v>
      </c>
      <c r="F17" s="1045">
        <f t="shared" si="0"/>
        <v>83.303085299455532</v>
      </c>
      <c r="G17" s="1044">
        <v>79</v>
      </c>
      <c r="H17" s="1044">
        <v>68</v>
      </c>
      <c r="I17" s="1045">
        <f t="shared" si="1"/>
        <v>86.075949367088612</v>
      </c>
    </row>
    <row r="18" spans="1:9" ht="17.25" customHeight="1" x14ac:dyDescent="0.2">
      <c r="A18" s="12">
        <f>'9'!A16</f>
        <v>8</v>
      </c>
      <c r="B18" s="12"/>
      <c r="C18" s="12" t="str">
        <f>'9'!C16</f>
        <v>Lespadangan</v>
      </c>
      <c r="D18" s="1044">
        <v>321</v>
      </c>
      <c r="E18" s="1044">
        <v>188</v>
      </c>
      <c r="F18" s="1045">
        <f t="shared" si="0"/>
        <v>58.566978193146412</v>
      </c>
      <c r="G18" s="1044">
        <v>33</v>
      </c>
      <c r="H18" s="1044">
        <v>23</v>
      </c>
      <c r="I18" s="1045">
        <f t="shared" si="1"/>
        <v>69.696969696969703</v>
      </c>
    </row>
    <row r="19" spans="1:9" ht="17.25" customHeight="1" x14ac:dyDescent="0.2">
      <c r="A19" s="12">
        <f>'9'!A17</f>
        <v>9</v>
      </c>
      <c r="B19" s="12" t="str">
        <f>'9'!B17</f>
        <v>Kemlagi</v>
      </c>
      <c r="C19" s="12" t="str">
        <f>'9'!C17</f>
        <v>Kemlagi</v>
      </c>
      <c r="D19" s="1044">
        <v>560</v>
      </c>
      <c r="E19" s="1044">
        <v>346</v>
      </c>
      <c r="F19" s="1045">
        <f t="shared" si="0"/>
        <v>61.785714285714292</v>
      </c>
      <c r="G19" s="1044">
        <v>84</v>
      </c>
      <c r="H19" s="1044">
        <v>47</v>
      </c>
      <c r="I19" s="1045">
        <f t="shared" si="1"/>
        <v>55.952380952380956</v>
      </c>
    </row>
    <row r="20" spans="1:9" ht="17.25" customHeight="1" x14ac:dyDescent="0.2">
      <c r="A20" s="12">
        <f>'9'!A18</f>
        <v>10</v>
      </c>
      <c r="B20" s="12"/>
      <c r="C20" s="12" t="str">
        <f>'9'!C18</f>
        <v>Kedungsari</v>
      </c>
      <c r="D20" s="1044">
        <v>337</v>
      </c>
      <c r="E20" s="1044">
        <v>163</v>
      </c>
      <c r="F20" s="1045">
        <f t="shared" si="0"/>
        <v>48.367952522255194</v>
      </c>
      <c r="G20" s="1044">
        <v>20</v>
      </c>
      <c r="H20" s="1044">
        <v>18</v>
      </c>
      <c r="I20" s="1045">
        <f t="shared" si="1"/>
        <v>90</v>
      </c>
    </row>
    <row r="21" spans="1:9" ht="17.25" customHeight="1" x14ac:dyDescent="0.2">
      <c r="A21" s="12">
        <f>'9'!A19</f>
        <v>11</v>
      </c>
      <c r="B21" s="12" t="str">
        <f>'9'!B19</f>
        <v>Dawarblandong</v>
      </c>
      <c r="C21" s="12" t="str">
        <f>'9'!C19</f>
        <v>Dawarblandong</v>
      </c>
      <c r="D21" s="1044">
        <v>767</v>
      </c>
      <c r="E21" s="1044">
        <v>556</v>
      </c>
      <c r="F21" s="1045">
        <f t="shared" si="0"/>
        <v>72.490221642764013</v>
      </c>
      <c r="G21" s="1044">
        <v>68</v>
      </c>
      <c r="H21" s="1044">
        <v>61</v>
      </c>
      <c r="I21" s="1045">
        <f t="shared" si="1"/>
        <v>89.705882352941174</v>
      </c>
    </row>
    <row r="22" spans="1:9" ht="17.25" customHeight="1" x14ac:dyDescent="0.2">
      <c r="A22" s="12">
        <f>'9'!A20</f>
        <v>12</v>
      </c>
      <c r="B22" s="12" t="str">
        <f>'9'!B20</f>
        <v>Jetis</v>
      </c>
      <c r="C22" s="12" t="str">
        <f>'9'!C20</f>
        <v>Kupang</v>
      </c>
      <c r="D22" s="1044">
        <v>713</v>
      </c>
      <c r="E22" s="1044">
        <v>279</v>
      </c>
      <c r="F22" s="1045">
        <f t="shared" si="0"/>
        <v>39.130434782608695</v>
      </c>
      <c r="G22" s="1044">
        <v>70</v>
      </c>
      <c r="H22" s="1044">
        <v>49</v>
      </c>
      <c r="I22" s="1045">
        <f t="shared" si="1"/>
        <v>70</v>
      </c>
    </row>
    <row r="23" spans="1:9" ht="17.25" customHeight="1" x14ac:dyDescent="0.2">
      <c r="A23" s="12">
        <f>'9'!A21</f>
        <v>13</v>
      </c>
      <c r="B23" s="12"/>
      <c r="C23" s="12" t="str">
        <f>'9'!C21</f>
        <v>Jetis</v>
      </c>
      <c r="D23" s="1044">
        <v>430</v>
      </c>
      <c r="E23" s="1044">
        <v>425</v>
      </c>
      <c r="F23" s="1045">
        <f t="shared" si="0"/>
        <v>98.837209302325576</v>
      </c>
      <c r="G23" s="1044">
        <v>70</v>
      </c>
      <c r="H23" s="1044">
        <v>37</v>
      </c>
      <c r="I23" s="1045">
        <f t="shared" si="1"/>
        <v>52.857142857142861</v>
      </c>
    </row>
    <row r="24" spans="1:9" ht="17.25" customHeight="1" x14ac:dyDescent="0.2">
      <c r="A24" s="12">
        <f>'9'!A22</f>
        <v>14</v>
      </c>
      <c r="B24" s="12" t="str">
        <f>'9'!B22</f>
        <v>Mojosari</v>
      </c>
      <c r="C24" s="12" t="str">
        <f>'9'!C22</f>
        <v>Mojosari</v>
      </c>
      <c r="D24" s="1044">
        <v>625</v>
      </c>
      <c r="E24" s="1044">
        <v>569</v>
      </c>
      <c r="F24" s="1045">
        <f t="shared" si="0"/>
        <v>91.039999999999992</v>
      </c>
      <c r="G24" s="1044">
        <v>373</v>
      </c>
      <c r="H24" s="1044">
        <v>184</v>
      </c>
      <c r="I24" s="1045">
        <f t="shared" si="1"/>
        <v>49.329758713136727</v>
      </c>
    </row>
    <row r="25" spans="1:9" ht="17.25" customHeight="1" x14ac:dyDescent="0.2">
      <c r="A25" s="12">
        <f>'9'!A23</f>
        <v>15</v>
      </c>
      <c r="B25" s="12"/>
      <c r="C25" s="12" t="str">
        <f>'9'!C23</f>
        <v>Modopuro</v>
      </c>
      <c r="D25" s="1044">
        <v>574</v>
      </c>
      <c r="E25" s="1044">
        <v>324</v>
      </c>
      <c r="F25" s="1045">
        <f t="shared" si="0"/>
        <v>56.445993031358888</v>
      </c>
      <c r="G25" s="1044">
        <v>275</v>
      </c>
      <c r="H25" s="1044">
        <v>128</v>
      </c>
      <c r="I25" s="1045">
        <f t="shared" si="1"/>
        <v>46.545454545454547</v>
      </c>
    </row>
    <row r="26" spans="1:9" ht="17.25" customHeight="1" x14ac:dyDescent="0.2">
      <c r="A26" s="12">
        <f>'9'!A24</f>
        <v>16</v>
      </c>
      <c r="B26" s="12" t="str">
        <f>'9'!B24</f>
        <v>Pungging</v>
      </c>
      <c r="C26" s="12" t="str">
        <f>'9'!C24</f>
        <v>Pungging</v>
      </c>
      <c r="D26" s="1044">
        <v>779</v>
      </c>
      <c r="E26" s="1044">
        <v>424</v>
      </c>
      <c r="F26" s="1045">
        <f t="shared" si="0"/>
        <v>54.428754813863932</v>
      </c>
      <c r="G26" s="1044">
        <v>238</v>
      </c>
      <c r="H26" s="1044">
        <v>176</v>
      </c>
      <c r="I26" s="1045">
        <f t="shared" si="1"/>
        <v>73.94957983193278</v>
      </c>
    </row>
    <row r="27" spans="1:9" ht="17.25" customHeight="1" x14ac:dyDescent="0.2">
      <c r="A27" s="12">
        <f>'9'!A25</f>
        <v>17</v>
      </c>
      <c r="B27" s="12"/>
      <c r="C27" s="12" t="str">
        <f>'9'!C25</f>
        <v>Watukenongo</v>
      </c>
      <c r="D27" s="1044">
        <v>336</v>
      </c>
      <c r="E27" s="1044">
        <v>232</v>
      </c>
      <c r="F27" s="1045">
        <f t="shared" si="0"/>
        <v>69.047619047619051</v>
      </c>
      <c r="G27" s="1044">
        <v>299</v>
      </c>
      <c r="H27" s="1044">
        <v>196</v>
      </c>
      <c r="I27" s="1045">
        <f t="shared" si="1"/>
        <v>65.551839464882946</v>
      </c>
    </row>
    <row r="28" spans="1:9" ht="17.25" customHeight="1" x14ac:dyDescent="0.2">
      <c r="A28" s="12">
        <f>'9'!A26</f>
        <v>18</v>
      </c>
      <c r="B28" s="12" t="str">
        <f>'9'!B26</f>
        <v>Ngoro</v>
      </c>
      <c r="C28" s="12" t="str">
        <f>'9'!C26</f>
        <v>Ngoro</v>
      </c>
      <c r="D28" s="1044">
        <v>752</v>
      </c>
      <c r="E28" s="1044">
        <v>683</v>
      </c>
      <c r="F28" s="1045">
        <f t="shared" si="0"/>
        <v>90.824468085106375</v>
      </c>
      <c r="G28" s="1044">
        <v>191</v>
      </c>
      <c r="H28" s="1044">
        <v>178</v>
      </c>
      <c r="I28" s="1045">
        <f t="shared" si="1"/>
        <v>93.193717277486911</v>
      </c>
    </row>
    <row r="29" spans="1:9" ht="17.25" customHeight="1" x14ac:dyDescent="0.2">
      <c r="A29" s="12">
        <f>'9'!A27</f>
        <v>19</v>
      </c>
      <c r="B29" s="12"/>
      <c r="C29" s="12" t="str">
        <f>'9'!C27</f>
        <v>Manduro</v>
      </c>
      <c r="D29" s="1044">
        <v>432</v>
      </c>
      <c r="E29" s="1044">
        <v>382</v>
      </c>
      <c r="F29" s="1045">
        <f t="shared" si="0"/>
        <v>88.425925925925924</v>
      </c>
      <c r="G29" s="1044">
        <v>236</v>
      </c>
      <c r="H29" s="1044">
        <v>198</v>
      </c>
      <c r="I29" s="1045">
        <f t="shared" si="1"/>
        <v>83.898305084745758</v>
      </c>
    </row>
    <row r="30" spans="1:9" ht="17.25" customHeight="1" x14ac:dyDescent="0.2">
      <c r="A30" s="12">
        <f>'9'!A28</f>
        <v>20</v>
      </c>
      <c r="B30" s="12" t="str">
        <f>'9'!B28</f>
        <v>Dlanggu</v>
      </c>
      <c r="C30" s="12" t="str">
        <f>'9'!C28</f>
        <v>Dlanggu</v>
      </c>
      <c r="D30" s="1044">
        <v>799</v>
      </c>
      <c r="E30" s="1044">
        <v>372</v>
      </c>
      <c r="F30" s="1045">
        <f t="shared" si="0"/>
        <v>46.558197747183982</v>
      </c>
      <c r="G30" s="1044">
        <v>68</v>
      </c>
      <c r="H30" s="1044">
        <v>42</v>
      </c>
      <c r="I30" s="1045">
        <f t="shared" si="1"/>
        <v>61.764705882352942</v>
      </c>
    </row>
    <row r="31" spans="1:9" ht="17.25" customHeight="1" x14ac:dyDescent="0.2">
      <c r="A31" s="12">
        <f>'9'!A29</f>
        <v>21</v>
      </c>
      <c r="B31" s="12" t="str">
        <f>'9'!B29</f>
        <v>Kutorejo</v>
      </c>
      <c r="C31" s="12" t="str">
        <f>'9'!C29</f>
        <v>Kutorejo</v>
      </c>
      <c r="D31" s="1044">
        <v>410</v>
      </c>
      <c r="E31" s="1044">
        <v>248</v>
      </c>
      <c r="F31" s="1045">
        <f t="shared" ref="F31:F37" si="2">E31/D31*100</f>
        <v>60.487804878048777</v>
      </c>
      <c r="G31" s="1044">
        <v>273</v>
      </c>
      <c r="H31" s="1044">
        <v>237</v>
      </c>
      <c r="I31" s="1045">
        <f t="shared" ref="I31:I37" si="3">H31/G31*100</f>
        <v>86.813186813186817</v>
      </c>
    </row>
    <row r="32" spans="1:9" ht="17.25" customHeight="1" x14ac:dyDescent="0.2">
      <c r="A32" s="12">
        <f>'9'!A30</f>
        <v>22</v>
      </c>
      <c r="B32" s="12"/>
      <c r="C32" s="12" t="str">
        <f>'9'!C30</f>
        <v>Pesanggrahan</v>
      </c>
      <c r="D32" s="1044">
        <v>500</v>
      </c>
      <c r="E32" s="1044">
        <v>297</v>
      </c>
      <c r="F32" s="1045">
        <f t="shared" si="2"/>
        <v>59.4</v>
      </c>
      <c r="G32" s="1044">
        <v>243</v>
      </c>
      <c r="H32" s="1044">
        <v>170</v>
      </c>
      <c r="I32" s="1045">
        <f t="shared" si="3"/>
        <v>69.958847736625515</v>
      </c>
    </row>
    <row r="33" spans="1:9" ht="17.25" customHeight="1" x14ac:dyDescent="0.2">
      <c r="A33" s="12">
        <f>'9'!A31</f>
        <v>23</v>
      </c>
      <c r="B33" s="12" t="str">
        <f>'9'!B31</f>
        <v>Pacet</v>
      </c>
      <c r="C33" s="12" t="str">
        <f>'9'!C31</f>
        <v>Pacet</v>
      </c>
      <c r="D33" s="1044">
        <v>434</v>
      </c>
      <c r="E33" s="1044">
        <v>141</v>
      </c>
      <c r="F33" s="1045">
        <f t="shared" si="2"/>
        <v>32.488479262672811</v>
      </c>
      <c r="G33" s="1044">
        <v>132</v>
      </c>
      <c r="H33" s="1044">
        <v>71</v>
      </c>
      <c r="I33" s="1045">
        <f t="shared" si="3"/>
        <v>53.787878787878782</v>
      </c>
    </row>
    <row r="34" spans="1:9" ht="17.25" customHeight="1" x14ac:dyDescent="0.2">
      <c r="A34" s="12">
        <f>'9'!A32</f>
        <v>24</v>
      </c>
      <c r="B34" s="12"/>
      <c r="C34" s="12" t="str">
        <f>'9'!C32</f>
        <v>Pandan</v>
      </c>
      <c r="D34" s="1044">
        <v>355</v>
      </c>
      <c r="E34" s="1044">
        <v>138</v>
      </c>
      <c r="F34" s="1045">
        <f t="shared" si="2"/>
        <v>38.87323943661972</v>
      </c>
      <c r="G34" s="1044">
        <v>66</v>
      </c>
      <c r="H34" s="1044">
        <v>23</v>
      </c>
      <c r="I34" s="1045">
        <f t="shared" si="3"/>
        <v>34.848484848484851</v>
      </c>
    </row>
    <row r="35" spans="1:9" ht="17.25" customHeight="1" x14ac:dyDescent="0.2">
      <c r="A35" s="12">
        <f>'9'!A33</f>
        <v>25</v>
      </c>
      <c r="B35" s="12" t="str">
        <f>'9'!B33</f>
        <v>Trawas</v>
      </c>
      <c r="C35" s="12" t="str">
        <f>'9'!C33</f>
        <v>Trawas</v>
      </c>
      <c r="D35" s="1044">
        <v>345</v>
      </c>
      <c r="E35" s="1044">
        <v>119</v>
      </c>
      <c r="F35" s="1045">
        <f t="shared" si="2"/>
        <v>34.492753623188406</v>
      </c>
      <c r="G35" s="1044">
        <v>267</v>
      </c>
      <c r="H35" s="1044">
        <v>163</v>
      </c>
      <c r="I35" s="1045">
        <f t="shared" si="3"/>
        <v>61.048689138576783</v>
      </c>
    </row>
    <row r="36" spans="1:9" ht="17.25" customHeight="1" x14ac:dyDescent="0.2">
      <c r="A36" s="12">
        <f>'9'!A34</f>
        <v>26</v>
      </c>
      <c r="B36" s="12" t="str">
        <f>'9'!B34</f>
        <v>Gondang</v>
      </c>
      <c r="C36" s="12" t="str">
        <f>'9'!C34</f>
        <v>Gondang</v>
      </c>
      <c r="D36" s="1044">
        <v>615</v>
      </c>
      <c r="E36" s="1044">
        <v>565</v>
      </c>
      <c r="F36" s="1045">
        <f t="shared" si="2"/>
        <v>91.869918699186996</v>
      </c>
      <c r="G36" s="1044">
        <v>498</v>
      </c>
      <c r="H36" s="1044">
        <v>434</v>
      </c>
      <c r="I36" s="1045">
        <f t="shared" si="3"/>
        <v>87.148594377510037</v>
      </c>
    </row>
    <row r="37" spans="1:9" ht="17.25" customHeight="1" x14ac:dyDescent="0.2">
      <c r="A37" s="12">
        <f>'9'!A35</f>
        <v>27</v>
      </c>
      <c r="B37" s="12" t="str">
        <f>'9'!B35</f>
        <v>Jatirejo</v>
      </c>
      <c r="C37" s="12" t="str">
        <f>'9'!C35</f>
        <v>Jatirejo</v>
      </c>
      <c r="D37" s="1044">
        <v>748</v>
      </c>
      <c r="E37" s="1044">
        <v>767</v>
      </c>
      <c r="F37" s="1045">
        <f t="shared" si="2"/>
        <v>102.54010695187165</v>
      </c>
      <c r="G37" s="1044">
        <v>683</v>
      </c>
      <c r="H37" s="1044">
        <v>582</v>
      </c>
      <c r="I37" s="1045">
        <f t="shared" si="3"/>
        <v>85.212298682284043</v>
      </c>
    </row>
    <row r="38" spans="1:9" ht="20.25" customHeight="1" x14ac:dyDescent="0.2">
      <c r="A38" s="271" t="s">
        <v>157</v>
      </c>
      <c r="B38" s="272"/>
      <c r="C38" s="275"/>
      <c r="D38" s="1046">
        <f>SUM(D11:D37)</f>
        <v>16030</v>
      </c>
      <c r="E38" s="1046">
        <f>SUM(E11:E37)</f>
        <v>10489</v>
      </c>
      <c r="F38" s="1047">
        <f>E38/D38*100</f>
        <v>65.433562071116654</v>
      </c>
      <c r="G38" s="1046">
        <f>SUM(G11:G37)</f>
        <v>6064</v>
      </c>
      <c r="H38" s="1046">
        <f>SUM(H11:H37)</f>
        <v>4341</v>
      </c>
      <c r="I38" s="1047">
        <f>H38/G38*100</f>
        <v>71.586411609498683</v>
      </c>
    </row>
    <row r="39" spans="1:9" ht="20.25" customHeight="1" x14ac:dyDescent="0.2"/>
    <row r="40" spans="1:9" x14ac:dyDescent="0.2">
      <c r="A40" s="689" t="s">
        <v>1342</v>
      </c>
    </row>
    <row r="41" spans="1:9" x14ac:dyDescent="0.2">
      <c r="A41" s="689" t="s">
        <v>478</v>
      </c>
    </row>
  </sheetData>
  <mergeCells count="10">
    <mergeCell ref="D8:D9"/>
    <mergeCell ref="E8:F8"/>
    <mergeCell ref="G7:I7"/>
    <mergeCell ref="G8:G9"/>
    <mergeCell ref="A3:I3"/>
    <mergeCell ref="A7:A9"/>
    <mergeCell ref="B7:B9"/>
    <mergeCell ref="C7:C9"/>
    <mergeCell ref="H8:I8"/>
    <mergeCell ref="D7:F7"/>
  </mergeCells>
  <phoneticPr fontId="0" type="noConversion"/>
  <printOptions horizontalCentered="1"/>
  <pageMargins left="1.1499999999999999" right="0.9" top="0.96" bottom="0.31" header="0" footer="0"/>
  <pageSetup paperSize="130" scale="70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/>
    <pageSetUpPr fitToPage="1"/>
  </sheetPr>
  <dimension ref="A1:AA42"/>
  <sheetViews>
    <sheetView view="pageBreakPreview" topLeftCell="C1" zoomScale="60" zoomScaleNormal="66" workbookViewId="0">
      <selection activeCell="H19" sqref="H19"/>
    </sheetView>
  </sheetViews>
  <sheetFormatPr defaultColWidth="11.42578125" defaultRowHeight="15" x14ac:dyDescent="0.2"/>
  <cols>
    <col min="1" max="1" width="5.7109375" style="4" customWidth="1"/>
    <col min="2" max="3" width="21.7109375" style="4" customWidth="1"/>
    <col min="4" max="12" width="15.7109375" style="4" customWidth="1"/>
    <col min="13" max="13" width="9.7109375" style="4" bestFit="1" customWidth="1"/>
    <col min="14" max="14" width="8.28515625" style="4" customWidth="1"/>
    <col min="15" max="15" width="11.42578125" style="4" customWidth="1"/>
    <col min="16" max="16" width="8.28515625" style="4" customWidth="1"/>
    <col min="17" max="17" width="11.42578125" style="4" customWidth="1"/>
    <col min="18" max="21" width="8.28515625" style="4" customWidth="1"/>
    <col min="22" max="22" width="11.42578125" style="4" customWidth="1"/>
    <col min="23" max="23" width="8.28515625" style="4" customWidth="1"/>
    <col min="24" max="24" width="11.42578125" style="4" customWidth="1"/>
    <col min="25" max="25" width="8.28515625" style="4" customWidth="1"/>
    <col min="26" max="26" width="11.42578125" style="4" customWidth="1"/>
    <col min="27" max="27" width="8.28515625" style="4" customWidth="1"/>
    <col min="28" max="16384" width="11.42578125" style="4"/>
  </cols>
  <sheetData>
    <row r="1" spans="1:27" x14ac:dyDescent="0.2">
      <c r="A1" s="3" t="s">
        <v>662</v>
      </c>
      <c r="C1" s="4" t="s">
        <v>152</v>
      </c>
    </row>
    <row r="3" spans="1:27" s="203" customFormat="1" ht="14.25" customHeight="1" x14ac:dyDescent="0.2">
      <c r="A3" s="207" t="s">
        <v>258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</row>
    <row r="4" spans="1:27" s="203" customFormat="1" ht="16.5" x14ac:dyDescent="0.2">
      <c r="E4" s="210"/>
      <c r="F4" s="210" t="str">
        <f>'1'!E5</f>
        <v>KABUPATEN</v>
      </c>
      <c r="G4" s="206" t="str">
        <f>'1'!F5</f>
        <v>MOJOKERTO</v>
      </c>
      <c r="J4" s="210"/>
      <c r="K4" s="210"/>
      <c r="N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</row>
    <row r="5" spans="1:27" s="203" customFormat="1" ht="16.5" x14ac:dyDescent="0.2">
      <c r="E5" s="210"/>
      <c r="F5" s="210" t="str">
        <f>'1'!E6</f>
        <v xml:space="preserve">TAHUN </v>
      </c>
      <c r="G5" s="206">
        <f>'1'!F6</f>
        <v>2021</v>
      </c>
      <c r="J5" s="210"/>
      <c r="K5" s="210"/>
      <c r="N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</row>
    <row r="6" spans="1:27" x14ac:dyDescent="0.2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</row>
    <row r="7" spans="1:27" ht="21.75" customHeight="1" x14ac:dyDescent="0.2">
      <c r="A7" s="1170" t="s">
        <v>153</v>
      </c>
      <c r="B7" s="1170" t="s">
        <v>154</v>
      </c>
      <c r="C7" s="1170" t="s">
        <v>156</v>
      </c>
      <c r="D7" s="1249" t="s">
        <v>155</v>
      </c>
      <c r="E7" s="1250"/>
      <c r="F7" s="1250"/>
      <c r="G7" s="1314" t="s">
        <v>259</v>
      </c>
      <c r="H7" s="1315"/>
      <c r="I7" s="1315"/>
      <c r="J7" s="1315"/>
      <c r="K7" s="1315"/>
      <c r="L7" s="1316"/>
      <c r="M7" s="14"/>
    </row>
    <row r="8" spans="1:27" ht="16.5" customHeight="1" x14ac:dyDescent="0.2">
      <c r="A8" s="1171"/>
      <c r="B8" s="1171"/>
      <c r="C8" s="1171"/>
      <c r="D8" s="1252"/>
      <c r="E8" s="1253"/>
      <c r="F8" s="1253"/>
      <c r="G8" s="1178" t="s">
        <v>27</v>
      </c>
      <c r="H8" s="1180"/>
      <c r="I8" s="1178" t="s">
        <v>28</v>
      </c>
      <c r="J8" s="1180"/>
      <c r="K8" s="1178" t="s">
        <v>14</v>
      </c>
      <c r="L8" s="1180"/>
    </row>
    <row r="9" spans="1:27" ht="15.75" customHeight="1" x14ac:dyDescent="0.2">
      <c r="A9" s="1172"/>
      <c r="B9" s="1172"/>
      <c r="C9" s="1172"/>
      <c r="D9" s="2" t="s">
        <v>27</v>
      </c>
      <c r="E9" s="2" t="s">
        <v>28</v>
      </c>
      <c r="F9" s="35" t="s">
        <v>14</v>
      </c>
      <c r="G9" s="34" t="s">
        <v>161</v>
      </c>
      <c r="H9" s="34" t="s">
        <v>164</v>
      </c>
      <c r="I9" s="34" t="s">
        <v>161</v>
      </c>
      <c r="J9" s="34" t="s">
        <v>164</v>
      </c>
      <c r="K9" s="34" t="s">
        <v>161</v>
      </c>
      <c r="L9" s="34" t="s">
        <v>164</v>
      </c>
    </row>
    <row r="10" spans="1:27" x14ac:dyDescent="0.2">
      <c r="A10" s="129">
        <v>1</v>
      </c>
      <c r="B10" s="129">
        <v>2</v>
      </c>
      <c r="C10" s="129">
        <v>3</v>
      </c>
      <c r="D10" s="129">
        <v>4</v>
      </c>
      <c r="E10" s="129">
        <v>5</v>
      </c>
      <c r="F10" s="129">
        <v>6</v>
      </c>
      <c r="G10" s="129">
        <v>7</v>
      </c>
      <c r="H10" s="129">
        <v>8</v>
      </c>
      <c r="I10" s="129">
        <v>9</v>
      </c>
      <c r="J10" s="129">
        <v>10</v>
      </c>
      <c r="K10" s="129">
        <v>11</v>
      </c>
      <c r="L10" s="129">
        <v>12</v>
      </c>
    </row>
    <row r="11" spans="1:27" ht="20.25" customHeight="1" x14ac:dyDescent="0.2">
      <c r="A11" s="12">
        <f>'9'!A9</f>
        <v>1</v>
      </c>
      <c r="B11" s="12" t="str">
        <f>'9'!B9</f>
        <v>Sooko</v>
      </c>
      <c r="C11" s="12" t="str">
        <f>'9'!C9</f>
        <v>Sooko</v>
      </c>
      <c r="D11" s="639">
        <v>513</v>
      </c>
      <c r="E11" s="639">
        <v>505</v>
      </c>
      <c r="F11" s="639">
        <f>SUM(D11:E11)</f>
        <v>1018</v>
      </c>
      <c r="G11" s="639">
        <v>585</v>
      </c>
      <c r="H11" s="640">
        <f t="shared" ref="H11:H19" si="0">G11/D11*100</f>
        <v>114.03508771929825</v>
      </c>
      <c r="I11" s="639">
        <v>547</v>
      </c>
      <c r="J11" s="640">
        <f t="shared" ref="J11:J19" si="1">I11/E11*100</f>
        <v>108.31683168316832</v>
      </c>
      <c r="K11" s="639">
        <f t="shared" ref="K11:K19" si="2">G11+I11</f>
        <v>1132</v>
      </c>
      <c r="L11" s="640">
        <f t="shared" ref="L11:L19" si="3">K11/F11*100</f>
        <v>111.1984282907662</v>
      </c>
    </row>
    <row r="12" spans="1:27" ht="20.25" customHeight="1" x14ac:dyDescent="0.2">
      <c r="A12" s="12">
        <f>'9'!A10</f>
        <v>2</v>
      </c>
      <c r="B12" s="12" t="str">
        <f>'9'!B10</f>
        <v>Trowulan</v>
      </c>
      <c r="C12" s="12" t="str">
        <f>'9'!C10</f>
        <v>Trowulan</v>
      </c>
      <c r="D12" s="639">
        <v>322</v>
      </c>
      <c r="E12" s="639">
        <v>321</v>
      </c>
      <c r="F12" s="639">
        <f t="shared" ref="F12:F19" si="4">SUM(D12:E12)</f>
        <v>643</v>
      </c>
      <c r="G12" s="639">
        <v>320</v>
      </c>
      <c r="H12" s="640">
        <f t="shared" si="0"/>
        <v>99.378881987577643</v>
      </c>
      <c r="I12" s="639">
        <v>323</v>
      </c>
      <c r="J12" s="640">
        <f t="shared" si="1"/>
        <v>100.62305295950156</v>
      </c>
      <c r="K12" s="639">
        <f t="shared" si="2"/>
        <v>643</v>
      </c>
      <c r="L12" s="640">
        <f t="shared" si="3"/>
        <v>100</v>
      </c>
    </row>
    <row r="13" spans="1:27" ht="20.25" customHeight="1" x14ac:dyDescent="0.2">
      <c r="A13" s="12">
        <f>'9'!A11</f>
        <v>3</v>
      </c>
      <c r="B13" s="12"/>
      <c r="C13" s="12" t="str">
        <f>'9'!C11</f>
        <v>Tawangsari</v>
      </c>
      <c r="D13" s="639">
        <v>249</v>
      </c>
      <c r="E13" s="639">
        <v>249</v>
      </c>
      <c r="F13" s="639">
        <f t="shared" si="4"/>
        <v>498</v>
      </c>
      <c r="G13" s="639">
        <v>226</v>
      </c>
      <c r="H13" s="640">
        <f t="shared" si="0"/>
        <v>90.763052208835333</v>
      </c>
      <c r="I13" s="639">
        <v>245</v>
      </c>
      <c r="J13" s="640">
        <f t="shared" si="1"/>
        <v>98.393574297188763</v>
      </c>
      <c r="K13" s="639">
        <f t="shared" si="2"/>
        <v>471</v>
      </c>
      <c r="L13" s="640">
        <f>K13/F13*100</f>
        <v>94.578313253012041</v>
      </c>
    </row>
    <row r="14" spans="1:27" ht="20.25" customHeight="1" x14ac:dyDescent="0.2">
      <c r="A14" s="12">
        <f>'9'!A12</f>
        <v>4</v>
      </c>
      <c r="B14" s="12" t="str">
        <f>'9'!B12</f>
        <v>Puri</v>
      </c>
      <c r="C14" s="12" t="str">
        <f>'9'!C12</f>
        <v>Puri</v>
      </c>
      <c r="D14" s="639">
        <v>540</v>
      </c>
      <c r="E14" s="639">
        <v>531</v>
      </c>
      <c r="F14" s="639">
        <f t="shared" si="4"/>
        <v>1071</v>
      </c>
      <c r="G14" s="639">
        <v>469</v>
      </c>
      <c r="H14" s="640">
        <f t="shared" si="0"/>
        <v>86.851851851851848</v>
      </c>
      <c r="I14" s="639">
        <v>473</v>
      </c>
      <c r="J14" s="640">
        <f t="shared" si="1"/>
        <v>89.077212806026367</v>
      </c>
      <c r="K14" s="639">
        <f t="shared" si="2"/>
        <v>942</v>
      </c>
      <c r="L14" s="640">
        <f t="shared" si="3"/>
        <v>87.955182072829132</v>
      </c>
    </row>
    <row r="15" spans="1:27" ht="20.25" customHeight="1" x14ac:dyDescent="0.2">
      <c r="A15" s="12">
        <f>'9'!A13</f>
        <v>5</v>
      </c>
      <c r="B15" s="12" t="str">
        <f>'9'!B13</f>
        <v>Mojoanyar</v>
      </c>
      <c r="C15" s="12" t="str">
        <f>'9'!C13</f>
        <v>Gayaman</v>
      </c>
      <c r="D15" s="639">
        <v>391</v>
      </c>
      <c r="E15" s="639">
        <v>384</v>
      </c>
      <c r="F15" s="639">
        <f t="shared" si="4"/>
        <v>775</v>
      </c>
      <c r="G15" s="639">
        <v>323</v>
      </c>
      <c r="H15" s="640">
        <f t="shared" si="0"/>
        <v>82.608695652173907</v>
      </c>
      <c r="I15" s="639">
        <v>321</v>
      </c>
      <c r="J15" s="640">
        <f t="shared" si="1"/>
        <v>83.59375</v>
      </c>
      <c r="K15" s="639">
        <f t="shared" si="2"/>
        <v>644</v>
      </c>
      <c r="L15" s="640">
        <f t="shared" si="3"/>
        <v>83.096774193548384</v>
      </c>
    </row>
    <row r="16" spans="1:27" ht="20.25" customHeight="1" x14ac:dyDescent="0.2">
      <c r="A16" s="12">
        <f>'9'!A14</f>
        <v>6</v>
      </c>
      <c r="B16" s="12" t="str">
        <f>'9'!B14</f>
        <v>Bangsal</v>
      </c>
      <c r="C16" s="12" t="str">
        <f>'9'!C14</f>
        <v>Bangsal</v>
      </c>
      <c r="D16" s="639">
        <v>416</v>
      </c>
      <c r="E16" s="639">
        <v>408</v>
      </c>
      <c r="F16" s="639">
        <f t="shared" si="4"/>
        <v>824</v>
      </c>
      <c r="G16" s="639">
        <v>477</v>
      </c>
      <c r="H16" s="640">
        <f>G16/D16*100</f>
        <v>114.66346153846155</v>
      </c>
      <c r="I16" s="639">
        <v>450</v>
      </c>
      <c r="J16" s="640">
        <f t="shared" si="1"/>
        <v>110.29411764705883</v>
      </c>
      <c r="K16" s="639">
        <f t="shared" si="2"/>
        <v>927</v>
      </c>
      <c r="L16" s="640">
        <f t="shared" si="3"/>
        <v>112.5</v>
      </c>
    </row>
    <row r="17" spans="1:12" ht="20.25" customHeight="1" x14ac:dyDescent="0.2">
      <c r="A17" s="12">
        <f>'9'!A15</f>
        <v>7</v>
      </c>
      <c r="B17" s="12" t="str">
        <f>'9'!B15</f>
        <v>Gedeg</v>
      </c>
      <c r="C17" s="12" t="str">
        <f>'9'!C15</f>
        <v>Gedeg</v>
      </c>
      <c r="D17" s="639">
        <v>310</v>
      </c>
      <c r="E17" s="639">
        <v>306</v>
      </c>
      <c r="F17" s="639">
        <f t="shared" si="4"/>
        <v>616</v>
      </c>
      <c r="G17" s="639">
        <v>346</v>
      </c>
      <c r="H17" s="640">
        <f t="shared" si="0"/>
        <v>111.61290322580646</v>
      </c>
      <c r="I17" s="639">
        <v>239</v>
      </c>
      <c r="J17" s="640">
        <f t="shared" si="1"/>
        <v>78.104575163398692</v>
      </c>
      <c r="K17" s="639">
        <f t="shared" si="2"/>
        <v>585</v>
      </c>
      <c r="L17" s="640">
        <f t="shared" si="3"/>
        <v>94.967532467532465</v>
      </c>
    </row>
    <row r="18" spans="1:12" ht="20.25" customHeight="1" x14ac:dyDescent="0.2">
      <c r="A18" s="12">
        <f>'9'!A16</f>
        <v>8</v>
      </c>
      <c r="B18" s="12"/>
      <c r="C18" s="12" t="str">
        <f>'9'!C16</f>
        <v>Lespadangan</v>
      </c>
      <c r="D18" s="639">
        <v>180</v>
      </c>
      <c r="E18" s="639">
        <v>176</v>
      </c>
      <c r="F18" s="639">
        <f t="shared" si="4"/>
        <v>356</v>
      </c>
      <c r="G18" s="639">
        <v>143</v>
      </c>
      <c r="H18" s="640">
        <f t="shared" si="0"/>
        <v>79.444444444444443</v>
      </c>
      <c r="I18" s="639">
        <v>174</v>
      </c>
      <c r="J18" s="640">
        <f t="shared" si="1"/>
        <v>98.86363636363636</v>
      </c>
      <c r="K18" s="639">
        <f t="shared" si="2"/>
        <v>317</v>
      </c>
      <c r="L18" s="640">
        <f t="shared" si="3"/>
        <v>89.044943820224717</v>
      </c>
    </row>
    <row r="19" spans="1:12" ht="20.25" customHeight="1" x14ac:dyDescent="0.2">
      <c r="A19" s="12">
        <f>'9'!A17</f>
        <v>9</v>
      </c>
      <c r="B19" s="12" t="str">
        <f>'9'!B17</f>
        <v>Kemlagi</v>
      </c>
      <c r="C19" s="12" t="str">
        <f>'9'!C17</f>
        <v>Kemlagi</v>
      </c>
      <c r="D19" s="639">
        <v>287</v>
      </c>
      <c r="E19" s="639">
        <v>284</v>
      </c>
      <c r="F19" s="639">
        <f t="shared" si="4"/>
        <v>571</v>
      </c>
      <c r="G19" s="639">
        <v>297</v>
      </c>
      <c r="H19" s="640">
        <f t="shared" si="0"/>
        <v>103.48432055749129</v>
      </c>
      <c r="I19" s="639">
        <v>276</v>
      </c>
      <c r="J19" s="640">
        <f t="shared" si="1"/>
        <v>97.183098591549296</v>
      </c>
      <c r="K19" s="639">
        <f t="shared" si="2"/>
        <v>573</v>
      </c>
      <c r="L19" s="640">
        <f t="shared" si="3"/>
        <v>100.35026269702276</v>
      </c>
    </row>
    <row r="20" spans="1:12" ht="20.25" customHeight="1" x14ac:dyDescent="0.2">
      <c r="A20" s="12">
        <f>'9'!A18</f>
        <v>10</v>
      </c>
      <c r="B20" s="12"/>
      <c r="C20" s="12" t="str">
        <f>'9'!C18</f>
        <v>Kedungsari</v>
      </c>
      <c r="D20" s="639">
        <v>209</v>
      </c>
      <c r="E20" s="639">
        <v>205</v>
      </c>
      <c r="F20" s="639">
        <f t="shared" ref="F20:F30" si="5">SUM(D20:E20)</f>
        <v>414</v>
      </c>
      <c r="G20" s="639">
        <v>160</v>
      </c>
      <c r="H20" s="640">
        <f t="shared" ref="H20:H30" si="6">G20/D20*100</f>
        <v>76.555023923444978</v>
      </c>
      <c r="I20" s="639">
        <v>134</v>
      </c>
      <c r="J20" s="640">
        <f t="shared" ref="J20:J30" si="7">I20/E20*100</f>
        <v>65.365853658536594</v>
      </c>
      <c r="K20" s="639">
        <f t="shared" ref="K20:K30" si="8">G20+I20</f>
        <v>294</v>
      </c>
      <c r="L20" s="640">
        <f t="shared" ref="L20:L30" si="9">K20/F20*100</f>
        <v>71.014492753623188</v>
      </c>
    </row>
    <row r="21" spans="1:12" ht="20.25" customHeight="1" x14ac:dyDescent="0.2">
      <c r="A21" s="12">
        <f>'9'!A19</f>
        <v>11</v>
      </c>
      <c r="B21" s="12" t="str">
        <f>'9'!B19</f>
        <v>Dawarblandong</v>
      </c>
      <c r="C21" s="12" t="str">
        <f>'9'!C19</f>
        <v>Dawarblandong</v>
      </c>
      <c r="D21" s="639">
        <v>442</v>
      </c>
      <c r="E21" s="639">
        <v>433</v>
      </c>
      <c r="F21" s="639">
        <f t="shared" si="5"/>
        <v>875</v>
      </c>
      <c r="G21" s="639">
        <v>377</v>
      </c>
      <c r="H21" s="640">
        <f t="shared" si="6"/>
        <v>85.294117647058826</v>
      </c>
      <c r="I21" s="639">
        <v>319</v>
      </c>
      <c r="J21" s="640">
        <f t="shared" si="7"/>
        <v>73.672055427251735</v>
      </c>
      <c r="K21" s="639">
        <f t="shared" si="8"/>
        <v>696</v>
      </c>
      <c r="L21" s="640">
        <f t="shared" si="9"/>
        <v>79.542857142857144</v>
      </c>
    </row>
    <row r="22" spans="1:12" ht="20.25" customHeight="1" x14ac:dyDescent="0.2">
      <c r="A22" s="12">
        <f>'9'!A20</f>
        <v>12</v>
      </c>
      <c r="B22" s="12" t="str">
        <f>'9'!B20</f>
        <v>Jetis</v>
      </c>
      <c r="C22" s="12" t="str">
        <f>'9'!C20</f>
        <v>Kupang</v>
      </c>
      <c r="D22" s="639">
        <v>409</v>
      </c>
      <c r="E22" s="639">
        <v>402</v>
      </c>
      <c r="F22" s="639">
        <f t="shared" si="5"/>
        <v>811</v>
      </c>
      <c r="G22" s="639">
        <v>413</v>
      </c>
      <c r="H22" s="640">
        <f t="shared" si="6"/>
        <v>100.97799511002445</v>
      </c>
      <c r="I22" s="639">
        <v>400</v>
      </c>
      <c r="J22" s="640">
        <f>I22/E22*100</f>
        <v>99.50248756218906</v>
      </c>
      <c r="K22" s="639">
        <f t="shared" si="8"/>
        <v>813</v>
      </c>
      <c r="L22" s="640">
        <f t="shared" si="9"/>
        <v>100.2466091245376</v>
      </c>
    </row>
    <row r="23" spans="1:12" ht="20.25" customHeight="1" x14ac:dyDescent="0.2">
      <c r="A23" s="12">
        <f>'9'!A21</f>
        <v>13</v>
      </c>
      <c r="B23" s="12"/>
      <c r="C23" s="12" t="str">
        <f>'9'!C21</f>
        <v>Jetis</v>
      </c>
      <c r="D23" s="639">
        <v>233</v>
      </c>
      <c r="E23" s="639">
        <v>230</v>
      </c>
      <c r="F23" s="639">
        <f t="shared" si="5"/>
        <v>463</v>
      </c>
      <c r="G23" s="639">
        <v>259</v>
      </c>
      <c r="H23" s="640">
        <f t="shared" si="6"/>
        <v>111.1587982832618</v>
      </c>
      <c r="I23" s="639">
        <v>256</v>
      </c>
      <c r="J23" s="640">
        <f t="shared" si="7"/>
        <v>111.30434782608695</v>
      </c>
      <c r="K23" s="639">
        <f t="shared" si="8"/>
        <v>515</v>
      </c>
      <c r="L23" s="640">
        <f t="shared" si="9"/>
        <v>111.23110151187905</v>
      </c>
    </row>
    <row r="24" spans="1:12" ht="20.25" customHeight="1" x14ac:dyDescent="0.2">
      <c r="A24" s="12">
        <f>'9'!A22</f>
        <v>14</v>
      </c>
      <c r="B24" s="12" t="str">
        <f>'9'!B22</f>
        <v>Mojosari</v>
      </c>
      <c r="C24" s="12" t="str">
        <f>'9'!C22</f>
        <v>Mojosari</v>
      </c>
      <c r="D24" s="639">
        <v>378</v>
      </c>
      <c r="E24" s="639">
        <v>372</v>
      </c>
      <c r="F24" s="639">
        <f>SUM(D24:E24)</f>
        <v>750</v>
      </c>
      <c r="G24" s="639">
        <v>369</v>
      </c>
      <c r="H24" s="640">
        <f t="shared" si="6"/>
        <v>97.61904761904762</v>
      </c>
      <c r="I24" s="639">
        <v>353</v>
      </c>
      <c r="J24" s="640">
        <f t="shared" si="7"/>
        <v>94.892473118279568</v>
      </c>
      <c r="K24" s="639">
        <f t="shared" si="8"/>
        <v>722</v>
      </c>
      <c r="L24" s="640">
        <f t="shared" si="9"/>
        <v>96.266666666666666</v>
      </c>
    </row>
    <row r="25" spans="1:12" ht="20.25" customHeight="1" x14ac:dyDescent="0.2">
      <c r="A25" s="12">
        <f>'9'!A23</f>
        <v>15</v>
      </c>
      <c r="B25" s="12"/>
      <c r="C25" s="12" t="str">
        <f>'9'!C23</f>
        <v>Modopuro</v>
      </c>
      <c r="D25" s="639">
        <v>277</v>
      </c>
      <c r="E25" s="639">
        <v>273</v>
      </c>
      <c r="F25" s="639">
        <f t="shared" si="5"/>
        <v>550</v>
      </c>
      <c r="G25" s="639">
        <v>266</v>
      </c>
      <c r="H25" s="640">
        <f>G25/D25*100</f>
        <v>96.028880866425993</v>
      </c>
      <c r="I25" s="639">
        <v>269</v>
      </c>
      <c r="J25" s="640">
        <f t="shared" si="7"/>
        <v>98.53479853479854</v>
      </c>
      <c r="K25" s="639">
        <f t="shared" si="8"/>
        <v>535</v>
      </c>
      <c r="L25" s="640">
        <f t="shared" si="9"/>
        <v>97.27272727272728</v>
      </c>
    </row>
    <row r="26" spans="1:12" ht="20.25" customHeight="1" x14ac:dyDescent="0.2">
      <c r="A26" s="12">
        <f>'9'!A24</f>
        <v>16</v>
      </c>
      <c r="B26" s="12" t="str">
        <f>'9'!B24</f>
        <v>Pungging</v>
      </c>
      <c r="C26" s="12" t="str">
        <f>'9'!C24</f>
        <v>Pungging</v>
      </c>
      <c r="D26" s="639">
        <v>400</v>
      </c>
      <c r="E26" s="639">
        <v>394</v>
      </c>
      <c r="F26" s="639">
        <f t="shared" si="5"/>
        <v>794</v>
      </c>
      <c r="G26" s="639">
        <v>436</v>
      </c>
      <c r="H26" s="640">
        <f t="shared" si="6"/>
        <v>109.00000000000001</v>
      </c>
      <c r="I26" s="639">
        <v>381</v>
      </c>
      <c r="J26" s="640">
        <f t="shared" si="7"/>
        <v>96.700507614213194</v>
      </c>
      <c r="K26" s="639">
        <f t="shared" si="8"/>
        <v>817</v>
      </c>
      <c r="L26" s="640">
        <f t="shared" si="9"/>
        <v>102.89672544080604</v>
      </c>
    </row>
    <row r="27" spans="1:12" ht="20.25" customHeight="1" x14ac:dyDescent="0.2">
      <c r="A27" s="12">
        <f>'9'!A25</f>
        <v>17</v>
      </c>
      <c r="B27" s="12"/>
      <c r="C27" s="12" t="str">
        <f>'9'!C25</f>
        <v>Watukenongo</v>
      </c>
      <c r="D27" s="639">
        <v>194</v>
      </c>
      <c r="E27" s="639">
        <v>191</v>
      </c>
      <c r="F27" s="639">
        <f t="shared" si="5"/>
        <v>385</v>
      </c>
      <c r="G27" s="639">
        <v>175</v>
      </c>
      <c r="H27" s="640">
        <f t="shared" si="6"/>
        <v>90.206185567010309</v>
      </c>
      <c r="I27" s="639">
        <v>160</v>
      </c>
      <c r="J27" s="640">
        <f t="shared" si="7"/>
        <v>83.769633507853399</v>
      </c>
      <c r="K27" s="639">
        <f t="shared" si="8"/>
        <v>335</v>
      </c>
      <c r="L27" s="640">
        <f>K27/F27*100</f>
        <v>87.012987012987011</v>
      </c>
    </row>
    <row r="28" spans="1:12" ht="20.25" customHeight="1" x14ac:dyDescent="0.2">
      <c r="A28" s="12">
        <f>'9'!A26</f>
        <v>18</v>
      </c>
      <c r="B28" s="12" t="str">
        <f>'9'!B26</f>
        <v>Ngoro</v>
      </c>
      <c r="C28" s="12" t="str">
        <f>'9'!C26</f>
        <v>Ngoro</v>
      </c>
      <c r="D28" s="639">
        <v>387</v>
      </c>
      <c r="E28" s="639">
        <v>381</v>
      </c>
      <c r="F28" s="639">
        <f t="shared" si="5"/>
        <v>768</v>
      </c>
      <c r="G28" s="639">
        <v>395</v>
      </c>
      <c r="H28" s="640">
        <f t="shared" si="6"/>
        <v>102.0671834625323</v>
      </c>
      <c r="I28" s="639">
        <v>376</v>
      </c>
      <c r="J28" s="640">
        <f t="shared" si="7"/>
        <v>98.687664041994751</v>
      </c>
      <c r="K28" s="639">
        <f t="shared" si="8"/>
        <v>771</v>
      </c>
      <c r="L28" s="640">
        <f t="shared" si="9"/>
        <v>100.390625</v>
      </c>
    </row>
    <row r="29" spans="1:12" ht="20.25" customHeight="1" x14ac:dyDescent="0.2">
      <c r="A29" s="12">
        <f>'9'!A27</f>
        <v>19</v>
      </c>
      <c r="B29" s="12"/>
      <c r="C29" s="12" t="str">
        <f>'9'!C27</f>
        <v>Manduro</v>
      </c>
      <c r="D29" s="639">
        <v>239</v>
      </c>
      <c r="E29" s="639">
        <v>235</v>
      </c>
      <c r="F29" s="639">
        <f t="shared" si="5"/>
        <v>474</v>
      </c>
      <c r="G29" s="639">
        <v>267</v>
      </c>
      <c r="H29" s="640">
        <f t="shared" si="6"/>
        <v>111.71548117154812</v>
      </c>
      <c r="I29" s="639">
        <v>247</v>
      </c>
      <c r="J29" s="640">
        <f>I29/E29*100</f>
        <v>105.10638297872342</v>
      </c>
      <c r="K29" s="639">
        <f t="shared" si="8"/>
        <v>514</v>
      </c>
      <c r="L29" s="640">
        <f t="shared" si="9"/>
        <v>108.43881856540085</v>
      </c>
    </row>
    <row r="30" spans="1:12" ht="20.25" customHeight="1" x14ac:dyDescent="0.2">
      <c r="A30" s="12">
        <f>'9'!A28</f>
        <v>20</v>
      </c>
      <c r="B30" s="12" t="str">
        <f>'9'!B28</f>
        <v>Dlanggu</v>
      </c>
      <c r="C30" s="12" t="str">
        <f>'9'!C28</f>
        <v>Dlanggu</v>
      </c>
      <c r="D30" s="639">
        <v>432</v>
      </c>
      <c r="E30" s="639">
        <v>425</v>
      </c>
      <c r="F30" s="639">
        <f t="shared" si="5"/>
        <v>857</v>
      </c>
      <c r="G30" s="639">
        <v>426</v>
      </c>
      <c r="H30" s="640">
        <f t="shared" si="6"/>
        <v>98.611111111111114</v>
      </c>
      <c r="I30" s="639">
        <v>429</v>
      </c>
      <c r="J30" s="640">
        <f t="shared" si="7"/>
        <v>100.94117647058825</v>
      </c>
      <c r="K30" s="639">
        <f t="shared" si="8"/>
        <v>855</v>
      </c>
      <c r="L30" s="640">
        <f t="shared" si="9"/>
        <v>99.766627771295219</v>
      </c>
    </row>
    <row r="31" spans="1:12" ht="20.25" customHeight="1" x14ac:dyDescent="0.2">
      <c r="A31" s="12">
        <f>'9'!A29</f>
        <v>21</v>
      </c>
      <c r="B31" s="12" t="str">
        <f>'9'!B29</f>
        <v>Kutorejo</v>
      </c>
      <c r="C31" s="12" t="str">
        <f>'9'!C29</f>
        <v>Kutorejo</v>
      </c>
      <c r="D31" s="639">
        <v>242</v>
      </c>
      <c r="E31" s="639">
        <v>240</v>
      </c>
      <c r="F31" s="639">
        <f t="shared" ref="F31:F37" si="10">SUM(D31:E31)</f>
        <v>482</v>
      </c>
      <c r="G31" s="639">
        <v>266</v>
      </c>
      <c r="H31" s="640">
        <f t="shared" ref="H31:H37" si="11">G31/D31*100</f>
        <v>109.91735537190081</v>
      </c>
      <c r="I31" s="639">
        <v>249</v>
      </c>
      <c r="J31" s="640">
        <f t="shared" ref="J31:J37" si="12">I31/E31*100</f>
        <v>103.75000000000001</v>
      </c>
      <c r="K31" s="639">
        <f t="shared" ref="K31:K37" si="13">G31+I31</f>
        <v>515</v>
      </c>
      <c r="L31" s="640">
        <f t="shared" ref="L31:L37" si="14">K31/F31*100</f>
        <v>106.84647302904564</v>
      </c>
    </row>
    <row r="32" spans="1:12" ht="20.25" customHeight="1" x14ac:dyDescent="0.2">
      <c r="A32" s="12">
        <f>'9'!A30</f>
        <v>22</v>
      </c>
      <c r="B32" s="12"/>
      <c r="C32" s="12" t="str">
        <f>'9'!C30</f>
        <v>Pesanggrahan</v>
      </c>
      <c r="D32" s="639">
        <v>259</v>
      </c>
      <c r="E32" s="639">
        <v>254</v>
      </c>
      <c r="F32" s="639">
        <f t="shared" si="10"/>
        <v>513</v>
      </c>
      <c r="G32" s="639">
        <v>198</v>
      </c>
      <c r="H32" s="640">
        <f t="shared" si="11"/>
        <v>76.447876447876453</v>
      </c>
      <c r="I32" s="639">
        <v>190</v>
      </c>
      <c r="J32" s="640">
        <f t="shared" si="12"/>
        <v>74.803149606299215</v>
      </c>
      <c r="K32" s="639">
        <f t="shared" si="13"/>
        <v>388</v>
      </c>
      <c r="L32" s="640">
        <f t="shared" si="14"/>
        <v>75.633528265107202</v>
      </c>
    </row>
    <row r="33" spans="1:27" ht="20.25" customHeight="1" x14ac:dyDescent="0.2">
      <c r="A33" s="12">
        <f>'9'!A31</f>
        <v>23</v>
      </c>
      <c r="B33" s="12" t="str">
        <f>'9'!B31</f>
        <v>Pacet</v>
      </c>
      <c r="C33" s="12" t="str">
        <f>'9'!C31</f>
        <v>Pacet</v>
      </c>
      <c r="D33" s="639">
        <v>282</v>
      </c>
      <c r="E33" s="639">
        <v>278</v>
      </c>
      <c r="F33" s="639">
        <f t="shared" si="10"/>
        <v>560</v>
      </c>
      <c r="G33" s="639">
        <v>272</v>
      </c>
      <c r="H33" s="640">
        <f t="shared" si="11"/>
        <v>96.453900709219852</v>
      </c>
      <c r="I33" s="639">
        <v>229</v>
      </c>
      <c r="J33" s="640">
        <f t="shared" si="12"/>
        <v>82.374100719424462</v>
      </c>
      <c r="K33" s="639">
        <f t="shared" si="13"/>
        <v>501</v>
      </c>
      <c r="L33" s="640">
        <f t="shared" si="14"/>
        <v>89.464285714285722</v>
      </c>
    </row>
    <row r="34" spans="1:27" ht="20.25" customHeight="1" x14ac:dyDescent="0.2">
      <c r="A34" s="12">
        <f>'9'!A32</f>
        <v>24</v>
      </c>
      <c r="B34" s="12"/>
      <c r="C34" s="12" t="str">
        <f>'9'!C32</f>
        <v>Pandan</v>
      </c>
      <c r="D34" s="639">
        <v>200</v>
      </c>
      <c r="E34" s="639">
        <v>195</v>
      </c>
      <c r="F34" s="639">
        <f t="shared" si="10"/>
        <v>395</v>
      </c>
      <c r="G34" s="639">
        <v>176</v>
      </c>
      <c r="H34" s="640">
        <f t="shared" si="11"/>
        <v>88</v>
      </c>
      <c r="I34" s="639">
        <v>183</v>
      </c>
      <c r="J34" s="640">
        <f t="shared" si="12"/>
        <v>93.84615384615384</v>
      </c>
      <c r="K34" s="639">
        <f t="shared" si="13"/>
        <v>359</v>
      </c>
      <c r="L34" s="640">
        <f t="shared" si="14"/>
        <v>90.886075949367083</v>
      </c>
    </row>
    <row r="35" spans="1:27" ht="20.25" customHeight="1" x14ac:dyDescent="0.2">
      <c r="A35" s="12">
        <f>'9'!A33</f>
        <v>25</v>
      </c>
      <c r="B35" s="12" t="str">
        <f>'9'!B33</f>
        <v>Trawas</v>
      </c>
      <c r="C35" s="12" t="str">
        <f>'9'!C33</f>
        <v>Trawas</v>
      </c>
      <c r="D35" s="639">
        <v>252</v>
      </c>
      <c r="E35" s="639">
        <v>250</v>
      </c>
      <c r="F35" s="639">
        <f t="shared" si="10"/>
        <v>502</v>
      </c>
      <c r="G35" s="639">
        <v>131</v>
      </c>
      <c r="H35" s="640">
        <f t="shared" si="11"/>
        <v>51.984126984126988</v>
      </c>
      <c r="I35" s="639">
        <v>93</v>
      </c>
      <c r="J35" s="640">
        <f t="shared" si="12"/>
        <v>37.200000000000003</v>
      </c>
      <c r="K35" s="639">
        <f t="shared" si="13"/>
        <v>224</v>
      </c>
      <c r="L35" s="640">
        <f t="shared" si="14"/>
        <v>44.621513944223103</v>
      </c>
    </row>
    <row r="36" spans="1:27" ht="20.25" customHeight="1" x14ac:dyDescent="0.2">
      <c r="A36" s="12">
        <f>'9'!A34</f>
        <v>26</v>
      </c>
      <c r="B36" s="12" t="str">
        <f>'9'!B34</f>
        <v>Gondang</v>
      </c>
      <c r="C36" s="12" t="str">
        <f>'9'!C34</f>
        <v>Gondang</v>
      </c>
      <c r="D36" s="639">
        <v>361</v>
      </c>
      <c r="E36" s="639">
        <v>356</v>
      </c>
      <c r="F36" s="639">
        <f t="shared" si="10"/>
        <v>717</v>
      </c>
      <c r="G36" s="639">
        <v>373</v>
      </c>
      <c r="H36" s="640">
        <f t="shared" si="11"/>
        <v>103.32409972299168</v>
      </c>
      <c r="I36" s="639">
        <v>330</v>
      </c>
      <c r="J36" s="640">
        <f t="shared" si="12"/>
        <v>92.696629213483149</v>
      </c>
      <c r="K36" s="639">
        <f t="shared" si="13"/>
        <v>703</v>
      </c>
      <c r="L36" s="640">
        <f t="shared" si="14"/>
        <v>98.047419804741978</v>
      </c>
    </row>
    <row r="37" spans="1:27" ht="20.25" customHeight="1" x14ac:dyDescent="0.2">
      <c r="A37" s="16">
        <f>'9'!A35</f>
        <v>27</v>
      </c>
      <c r="B37" s="16" t="str">
        <f>'9'!B35</f>
        <v>Jatirejo</v>
      </c>
      <c r="C37" s="16" t="str">
        <f>'9'!C35</f>
        <v>Jatirejo</v>
      </c>
      <c r="D37" s="655">
        <v>372</v>
      </c>
      <c r="E37" s="655">
        <v>366</v>
      </c>
      <c r="F37" s="655">
        <f t="shared" si="10"/>
        <v>738</v>
      </c>
      <c r="G37" s="655">
        <v>431</v>
      </c>
      <c r="H37" s="842">
        <f t="shared" si="11"/>
        <v>115.86021505376345</v>
      </c>
      <c r="I37" s="655">
        <v>402</v>
      </c>
      <c r="J37" s="842">
        <f t="shared" si="12"/>
        <v>109.8360655737705</v>
      </c>
      <c r="K37" s="655">
        <f t="shared" si="13"/>
        <v>833</v>
      </c>
      <c r="L37" s="842">
        <f t="shared" si="14"/>
        <v>112.87262872628727</v>
      </c>
    </row>
    <row r="38" spans="1:27" ht="20.25" customHeight="1" thickBot="1" x14ac:dyDescent="0.25">
      <c r="A38" s="248" t="s">
        <v>157</v>
      </c>
      <c r="B38" s="249"/>
      <c r="C38" s="257"/>
      <c r="D38" s="642">
        <f>SUM(D11:D37)</f>
        <v>8776</v>
      </c>
      <c r="E38" s="642">
        <f>SUM(E11:E37)</f>
        <v>8644</v>
      </c>
      <c r="F38" s="642">
        <f>SUM(F11:F37)</f>
        <v>17420</v>
      </c>
      <c r="G38" s="642">
        <f>SUM(G11:G37)</f>
        <v>8576</v>
      </c>
      <c r="H38" s="643">
        <f>G38/D38*100</f>
        <v>97.721057429352783</v>
      </c>
      <c r="I38" s="642">
        <f>SUM(I11:I37)</f>
        <v>8048</v>
      </c>
      <c r="J38" s="642">
        <f>I38/E38*100</f>
        <v>93.105043961129113</v>
      </c>
      <c r="K38" s="642">
        <f>SUM(K11:K37)</f>
        <v>16624</v>
      </c>
      <c r="L38" s="643">
        <f>K38/F38*100</f>
        <v>95.430539609644086</v>
      </c>
    </row>
    <row r="39" spans="1:27" ht="20.25" customHeight="1" x14ac:dyDescent="0.2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x14ac:dyDescent="0.2">
      <c r="A40" s="689" t="s">
        <v>1342</v>
      </c>
    </row>
    <row r="42" spans="1:27" x14ac:dyDescent="0.2">
      <c r="J42" s="62"/>
    </row>
  </sheetData>
  <mergeCells count="8">
    <mergeCell ref="I8:J8"/>
    <mergeCell ref="K8:L8"/>
    <mergeCell ref="G8:H8"/>
    <mergeCell ref="A7:A9"/>
    <mergeCell ref="B7:B9"/>
    <mergeCell ref="C7:C9"/>
    <mergeCell ref="D7:F8"/>
    <mergeCell ref="G7:L7"/>
  </mergeCells>
  <phoneticPr fontId="21" type="noConversion"/>
  <printOptions horizontalCentered="1"/>
  <pageMargins left="1.4" right="0.9055118110236221" top="0.84" bottom="0.34" header="0" footer="0"/>
  <pageSetup paperSize="130" scale="63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F40"/>
  <sheetViews>
    <sheetView view="pageBreakPreview" topLeftCell="A4" zoomScale="60" zoomScaleNormal="88" workbookViewId="0">
      <selection activeCell="H29" sqref="H29"/>
    </sheetView>
  </sheetViews>
  <sheetFormatPr defaultColWidth="11.42578125" defaultRowHeight="15" x14ac:dyDescent="0.2"/>
  <cols>
    <col min="1" max="1" width="5.7109375" style="42" customWidth="1"/>
    <col min="2" max="3" width="26.7109375" style="42" customWidth="1"/>
    <col min="4" max="6" width="24.7109375" style="42" customWidth="1"/>
    <col min="7" max="16384" width="11.42578125" style="42"/>
  </cols>
  <sheetData>
    <row r="1" spans="1:6" x14ac:dyDescent="0.2">
      <c r="A1" s="3" t="s">
        <v>322</v>
      </c>
      <c r="B1" s="4"/>
      <c r="C1" s="4"/>
      <c r="D1" s="4"/>
      <c r="E1" s="4"/>
    </row>
    <row r="2" spans="1:6" x14ac:dyDescent="0.2">
      <c r="A2" s="4"/>
      <c r="B2" s="4"/>
      <c r="C2" s="4"/>
      <c r="D2" s="5"/>
      <c r="E2" s="5"/>
    </row>
    <row r="3" spans="1:6" s="214" customFormat="1" ht="16.5" x14ac:dyDescent="0.25">
      <c r="A3" s="1215" t="s">
        <v>953</v>
      </c>
      <c r="B3" s="1215"/>
      <c r="C3" s="1215"/>
      <c r="D3" s="1215"/>
      <c r="E3" s="1215"/>
      <c r="F3" s="1215"/>
    </row>
    <row r="4" spans="1:6" s="214" customFormat="1" ht="16.5" x14ac:dyDescent="0.25">
      <c r="B4" s="203"/>
      <c r="C4" s="210" t="str">
        <f>'1'!E5</f>
        <v>KABUPATEN</v>
      </c>
      <c r="D4" s="206" t="str">
        <f>'1'!F5</f>
        <v>MOJOKERTO</v>
      </c>
      <c r="E4" s="207"/>
    </row>
    <row r="5" spans="1:6" s="214" customFormat="1" ht="16.5" x14ac:dyDescent="0.25">
      <c r="B5" s="203"/>
      <c r="C5" s="210" t="str">
        <f>'1'!E6</f>
        <v xml:space="preserve">TAHUN </v>
      </c>
      <c r="D5" s="206">
        <f>'1'!F6</f>
        <v>2021</v>
      </c>
      <c r="E5" s="203"/>
    </row>
    <row r="6" spans="1:6" x14ac:dyDescent="0.2">
      <c r="A6" s="378"/>
      <c r="B6" s="378"/>
      <c r="C6" s="378"/>
      <c r="D6" s="843"/>
      <c r="E6" s="843"/>
      <c r="F6" s="843"/>
    </row>
    <row r="7" spans="1:6" ht="20.25" customHeight="1" x14ac:dyDescent="0.2">
      <c r="A7" s="1170" t="s">
        <v>153</v>
      </c>
      <c r="B7" s="1170" t="s">
        <v>154</v>
      </c>
      <c r="C7" s="1170" t="s">
        <v>156</v>
      </c>
      <c r="D7" s="1164" t="s">
        <v>280</v>
      </c>
      <c r="E7" s="1164" t="s">
        <v>381</v>
      </c>
      <c r="F7" s="1164" t="s">
        <v>382</v>
      </c>
    </row>
    <row r="8" spans="1:6" ht="20.25" customHeight="1" x14ac:dyDescent="0.2">
      <c r="A8" s="1171"/>
      <c r="B8" s="1171"/>
      <c r="C8" s="1171"/>
      <c r="D8" s="1171"/>
      <c r="E8" s="1171"/>
      <c r="F8" s="1171"/>
    </row>
    <row r="9" spans="1:6" ht="20.25" customHeight="1" x14ac:dyDescent="0.2">
      <c r="A9" s="1172"/>
      <c r="B9" s="1172"/>
      <c r="C9" s="1172"/>
      <c r="D9" s="1172"/>
      <c r="E9" s="1172"/>
      <c r="F9" s="1172"/>
    </row>
    <row r="10" spans="1:6" x14ac:dyDescent="0.2">
      <c r="A10" s="129">
        <v>1</v>
      </c>
      <c r="B10" s="129">
        <v>2</v>
      </c>
      <c r="C10" s="129">
        <v>3</v>
      </c>
      <c r="D10" s="129">
        <v>4</v>
      </c>
      <c r="E10" s="129">
        <v>5</v>
      </c>
      <c r="F10" s="129">
        <v>6</v>
      </c>
    </row>
    <row r="11" spans="1:6" x14ac:dyDescent="0.2">
      <c r="A11" s="12">
        <f>'9'!A9</f>
        <v>1</v>
      </c>
      <c r="B11" s="12" t="str">
        <f>'9'!B9</f>
        <v>Sooko</v>
      </c>
      <c r="C11" s="12" t="str">
        <f>'9'!C9</f>
        <v>Sooko</v>
      </c>
      <c r="D11" s="7">
        <v>15</v>
      </c>
      <c r="E11" s="487">
        <v>15</v>
      </c>
      <c r="F11" s="1048">
        <f>E11/D11*100</f>
        <v>100</v>
      </c>
    </row>
    <row r="12" spans="1:6" x14ac:dyDescent="0.2">
      <c r="A12" s="12">
        <f>'9'!A10</f>
        <v>2</v>
      </c>
      <c r="B12" s="12" t="str">
        <f>'9'!B10</f>
        <v>Trowulan</v>
      </c>
      <c r="C12" s="12" t="str">
        <f>'9'!C10</f>
        <v>Trowulan</v>
      </c>
      <c r="D12" s="7">
        <v>9</v>
      </c>
      <c r="E12" s="487">
        <v>9</v>
      </c>
      <c r="F12" s="1048">
        <f t="shared" ref="F12:F19" si="0">E12/D12*100</f>
        <v>100</v>
      </c>
    </row>
    <row r="13" spans="1:6" x14ac:dyDescent="0.2">
      <c r="A13" s="12">
        <f>'9'!A11</f>
        <v>3</v>
      </c>
      <c r="B13" s="12"/>
      <c r="C13" s="12" t="str">
        <f>'9'!C11</f>
        <v>Tawangsari</v>
      </c>
      <c r="D13" s="7">
        <v>7</v>
      </c>
      <c r="E13" s="487">
        <v>5</v>
      </c>
      <c r="F13" s="1048">
        <f>E13/D13*100</f>
        <v>71.428571428571431</v>
      </c>
    </row>
    <row r="14" spans="1:6" x14ac:dyDescent="0.2">
      <c r="A14" s="12">
        <f>'9'!A12</f>
        <v>4</v>
      </c>
      <c r="B14" s="12" t="str">
        <f>'9'!B12</f>
        <v>Puri</v>
      </c>
      <c r="C14" s="12" t="str">
        <f>'9'!C12</f>
        <v>Puri</v>
      </c>
      <c r="D14" s="7">
        <v>16</v>
      </c>
      <c r="E14" s="487">
        <v>16</v>
      </c>
      <c r="F14" s="1048">
        <f t="shared" si="0"/>
        <v>100</v>
      </c>
    </row>
    <row r="15" spans="1:6" x14ac:dyDescent="0.2">
      <c r="A15" s="12">
        <f>'9'!A13</f>
        <v>5</v>
      </c>
      <c r="B15" s="12" t="str">
        <f>'9'!B13</f>
        <v>Mojoanyar</v>
      </c>
      <c r="C15" s="12" t="str">
        <f>'9'!C13</f>
        <v>Gayaman</v>
      </c>
      <c r="D15" s="7">
        <v>12</v>
      </c>
      <c r="E15" s="487">
        <v>12</v>
      </c>
      <c r="F15" s="1048">
        <f t="shared" si="0"/>
        <v>100</v>
      </c>
    </row>
    <row r="16" spans="1:6" x14ac:dyDescent="0.2">
      <c r="A16" s="12">
        <f>'9'!A14</f>
        <v>6</v>
      </c>
      <c r="B16" s="12" t="str">
        <f>'9'!B14</f>
        <v>Bangsal</v>
      </c>
      <c r="C16" s="12" t="str">
        <f>'9'!C14</f>
        <v>Bangsal</v>
      </c>
      <c r="D16" s="7">
        <v>17</v>
      </c>
      <c r="E16" s="487">
        <v>17</v>
      </c>
      <c r="F16" s="1048">
        <f>E16/D16*100</f>
        <v>100</v>
      </c>
    </row>
    <row r="17" spans="1:6" x14ac:dyDescent="0.2">
      <c r="A17" s="12">
        <f>'9'!A15</f>
        <v>7</v>
      </c>
      <c r="B17" s="12" t="str">
        <f>'9'!B15</f>
        <v>Gedeg</v>
      </c>
      <c r="C17" s="12" t="str">
        <f>'9'!C15</f>
        <v>Gedeg</v>
      </c>
      <c r="D17" s="7">
        <v>10</v>
      </c>
      <c r="E17" s="487">
        <v>3</v>
      </c>
      <c r="F17" s="1048">
        <f t="shared" si="0"/>
        <v>30</v>
      </c>
    </row>
    <row r="18" spans="1:6" x14ac:dyDescent="0.2">
      <c r="A18" s="12">
        <f>'9'!A16</f>
        <v>8</v>
      </c>
      <c r="B18" s="12"/>
      <c r="C18" s="12" t="str">
        <f>'9'!C16</f>
        <v>Lespadangan</v>
      </c>
      <c r="D18" s="7">
        <v>4</v>
      </c>
      <c r="E18" s="487">
        <v>0</v>
      </c>
      <c r="F18" s="1048">
        <f t="shared" si="0"/>
        <v>0</v>
      </c>
    </row>
    <row r="19" spans="1:6" x14ac:dyDescent="0.2">
      <c r="A19" s="12">
        <f>'9'!A17</f>
        <v>9</v>
      </c>
      <c r="B19" s="12" t="str">
        <f>'9'!B17</f>
        <v>Kemlagi</v>
      </c>
      <c r="C19" s="12" t="str">
        <f>'9'!C17</f>
        <v>Kemlagi</v>
      </c>
      <c r="D19" s="7">
        <v>12</v>
      </c>
      <c r="E19" s="487">
        <v>12</v>
      </c>
      <c r="F19" s="1048">
        <f t="shared" si="0"/>
        <v>100</v>
      </c>
    </row>
    <row r="20" spans="1:6" x14ac:dyDescent="0.2">
      <c r="A20" s="12">
        <f>'9'!A18</f>
        <v>10</v>
      </c>
      <c r="B20" s="12"/>
      <c r="C20" s="12" t="str">
        <f>'9'!C18</f>
        <v>Kedungsari</v>
      </c>
      <c r="D20" s="7">
        <v>8</v>
      </c>
      <c r="E20" s="487">
        <v>8</v>
      </c>
      <c r="F20" s="1048">
        <f t="shared" ref="F20:F30" si="1">E20/D20*100</f>
        <v>100</v>
      </c>
    </row>
    <row r="21" spans="1:6" x14ac:dyDescent="0.2">
      <c r="A21" s="12">
        <f>'9'!A19</f>
        <v>11</v>
      </c>
      <c r="B21" s="12" t="str">
        <f>'9'!B19</f>
        <v>Dawarblandong</v>
      </c>
      <c r="C21" s="12" t="str">
        <f>'9'!C19</f>
        <v>Dawarblandong</v>
      </c>
      <c r="D21" s="7">
        <v>18</v>
      </c>
      <c r="E21" s="487">
        <v>9</v>
      </c>
      <c r="F21" s="1048">
        <f t="shared" si="1"/>
        <v>50</v>
      </c>
    </row>
    <row r="22" spans="1:6" x14ac:dyDescent="0.2">
      <c r="A22" s="12">
        <f>'9'!A20</f>
        <v>12</v>
      </c>
      <c r="B22" s="12" t="str">
        <f>'9'!B20</f>
        <v>Jetis</v>
      </c>
      <c r="C22" s="12" t="str">
        <f>'9'!C20</f>
        <v>Kupang</v>
      </c>
      <c r="D22" s="7">
        <v>9</v>
      </c>
      <c r="E22" s="487">
        <v>9</v>
      </c>
      <c r="F22" s="1048">
        <f t="shared" si="1"/>
        <v>100</v>
      </c>
    </row>
    <row r="23" spans="1:6" x14ac:dyDescent="0.2">
      <c r="A23" s="12">
        <f>'9'!A21</f>
        <v>13</v>
      </c>
      <c r="B23" s="12"/>
      <c r="C23" s="12" t="str">
        <f>'9'!C21</f>
        <v>Jetis</v>
      </c>
      <c r="D23" s="7">
        <v>7</v>
      </c>
      <c r="E23" s="487">
        <v>7</v>
      </c>
      <c r="F23" s="1048">
        <f>E23/D23*100</f>
        <v>100</v>
      </c>
    </row>
    <row r="24" spans="1:6" x14ac:dyDescent="0.2">
      <c r="A24" s="12">
        <f>'9'!A22</f>
        <v>14</v>
      </c>
      <c r="B24" s="12" t="str">
        <f>'9'!B22</f>
        <v>Mojosari</v>
      </c>
      <c r="C24" s="12" t="str">
        <f>'9'!C22</f>
        <v>Mojosari</v>
      </c>
      <c r="D24" s="7">
        <v>11</v>
      </c>
      <c r="E24" s="487">
        <v>11</v>
      </c>
      <c r="F24" s="1048">
        <f t="shared" si="1"/>
        <v>100</v>
      </c>
    </row>
    <row r="25" spans="1:6" x14ac:dyDescent="0.2">
      <c r="A25" s="12">
        <f>'9'!A23</f>
        <v>15</v>
      </c>
      <c r="B25" s="12"/>
      <c r="C25" s="12" t="str">
        <f>'9'!C23</f>
        <v>Modopuro</v>
      </c>
      <c r="D25" s="7">
        <v>8</v>
      </c>
      <c r="E25" s="487">
        <v>8</v>
      </c>
      <c r="F25" s="1048">
        <f>E25/D25*100</f>
        <v>100</v>
      </c>
    </row>
    <row r="26" spans="1:6" x14ac:dyDescent="0.2">
      <c r="A26" s="12">
        <f>'9'!A24</f>
        <v>16</v>
      </c>
      <c r="B26" s="12" t="str">
        <f>'9'!B24</f>
        <v>Pungging</v>
      </c>
      <c r="C26" s="12" t="str">
        <f>'9'!C24</f>
        <v>Pungging</v>
      </c>
      <c r="D26" s="7">
        <v>12</v>
      </c>
      <c r="E26" s="487">
        <v>12</v>
      </c>
      <c r="F26" s="1048">
        <f t="shared" si="1"/>
        <v>100</v>
      </c>
    </row>
    <row r="27" spans="1:6" x14ac:dyDescent="0.2">
      <c r="A27" s="12">
        <f>'9'!A25</f>
        <v>17</v>
      </c>
      <c r="B27" s="12"/>
      <c r="C27" s="12" t="str">
        <f>'9'!C25</f>
        <v>Watukenongo</v>
      </c>
      <c r="D27" s="7">
        <v>7</v>
      </c>
      <c r="E27" s="487">
        <v>6</v>
      </c>
      <c r="F27" s="1048">
        <f t="shared" si="1"/>
        <v>85.714285714285708</v>
      </c>
    </row>
    <row r="28" spans="1:6" x14ac:dyDescent="0.2">
      <c r="A28" s="12">
        <f>'9'!A26</f>
        <v>18</v>
      </c>
      <c r="B28" s="12" t="str">
        <f>'9'!B26</f>
        <v>Ngoro</v>
      </c>
      <c r="C28" s="12" t="str">
        <f>'9'!C26</f>
        <v>Ngoro</v>
      </c>
      <c r="D28" s="7">
        <v>13</v>
      </c>
      <c r="E28" s="487">
        <v>13</v>
      </c>
      <c r="F28" s="1048">
        <f t="shared" si="1"/>
        <v>100</v>
      </c>
    </row>
    <row r="29" spans="1:6" x14ac:dyDescent="0.2">
      <c r="A29" s="12">
        <f>'9'!A27</f>
        <v>19</v>
      </c>
      <c r="B29" s="12"/>
      <c r="C29" s="12" t="str">
        <f>'9'!C27</f>
        <v>Manduro</v>
      </c>
      <c r="D29" s="7">
        <v>6</v>
      </c>
      <c r="E29" s="487">
        <v>6</v>
      </c>
      <c r="F29" s="1048">
        <f>E29/D29*100</f>
        <v>100</v>
      </c>
    </row>
    <row r="30" spans="1:6" x14ac:dyDescent="0.2">
      <c r="A30" s="12">
        <f>'9'!A28</f>
        <v>20</v>
      </c>
      <c r="B30" s="12" t="str">
        <f>'9'!B28</f>
        <v>Dlanggu</v>
      </c>
      <c r="C30" s="12" t="str">
        <f>'9'!C28</f>
        <v>Dlanggu</v>
      </c>
      <c r="D30" s="7">
        <v>16</v>
      </c>
      <c r="E30" s="487">
        <v>16</v>
      </c>
      <c r="F30" s="1048">
        <f t="shared" si="1"/>
        <v>100</v>
      </c>
    </row>
    <row r="31" spans="1:6" x14ac:dyDescent="0.2">
      <c r="A31" s="12">
        <f>'9'!A29</f>
        <v>21</v>
      </c>
      <c r="B31" s="12" t="str">
        <f>'9'!B29</f>
        <v>Kutorejo</v>
      </c>
      <c r="C31" s="12" t="str">
        <f>'9'!C29</f>
        <v>Kutorejo</v>
      </c>
      <c r="D31" s="7">
        <v>9</v>
      </c>
      <c r="E31" s="487">
        <v>9</v>
      </c>
      <c r="F31" s="1048">
        <f t="shared" ref="F31:F37" si="2">E31/D31*100</f>
        <v>100</v>
      </c>
    </row>
    <row r="32" spans="1:6" x14ac:dyDescent="0.2">
      <c r="A32" s="12">
        <f>'9'!A30</f>
        <v>22</v>
      </c>
      <c r="B32" s="12"/>
      <c r="C32" s="12" t="str">
        <f>'9'!C30</f>
        <v>Pesanggrahan</v>
      </c>
      <c r="D32" s="7">
        <v>8</v>
      </c>
      <c r="E32" s="487">
        <v>8</v>
      </c>
      <c r="F32" s="1048">
        <f t="shared" si="2"/>
        <v>100</v>
      </c>
    </row>
    <row r="33" spans="1:6" x14ac:dyDescent="0.2">
      <c r="A33" s="12">
        <f>'9'!A31</f>
        <v>23</v>
      </c>
      <c r="B33" s="12" t="str">
        <f>'9'!B31</f>
        <v>Pacet</v>
      </c>
      <c r="C33" s="12" t="str">
        <f>'9'!C31</f>
        <v>Pacet</v>
      </c>
      <c r="D33" s="7">
        <v>10</v>
      </c>
      <c r="E33" s="487">
        <v>6</v>
      </c>
      <c r="F33" s="1048">
        <f t="shared" si="2"/>
        <v>60</v>
      </c>
    </row>
    <row r="34" spans="1:6" x14ac:dyDescent="0.2">
      <c r="A34" s="12">
        <f>'9'!A32</f>
        <v>24</v>
      </c>
      <c r="B34" s="12"/>
      <c r="C34" s="12" t="str">
        <f>'9'!C32</f>
        <v>Pandan</v>
      </c>
      <c r="D34" s="7">
        <v>10</v>
      </c>
      <c r="E34" s="487">
        <v>10</v>
      </c>
      <c r="F34" s="1048">
        <f t="shared" si="2"/>
        <v>100</v>
      </c>
    </row>
    <row r="35" spans="1:6" x14ac:dyDescent="0.2">
      <c r="A35" s="12">
        <f>'9'!A33</f>
        <v>25</v>
      </c>
      <c r="B35" s="12" t="str">
        <f>'9'!B33</f>
        <v>Trawas</v>
      </c>
      <c r="C35" s="12" t="str">
        <f>'9'!C33</f>
        <v>Trawas</v>
      </c>
      <c r="D35" s="7">
        <v>13</v>
      </c>
      <c r="E35" s="487">
        <v>4</v>
      </c>
      <c r="F35" s="1048">
        <f t="shared" si="2"/>
        <v>30.76923076923077</v>
      </c>
    </row>
    <row r="36" spans="1:6" x14ac:dyDescent="0.2">
      <c r="A36" s="12">
        <f>'9'!A34</f>
        <v>26</v>
      </c>
      <c r="B36" s="12" t="str">
        <f>'9'!B34</f>
        <v>Gondang</v>
      </c>
      <c r="C36" s="12" t="str">
        <f>'9'!C34</f>
        <v>Gondang</v>
      </c>
      <c r="D36" s="7">
        <v>18</v>
      </c>
      <c r="E36" s="487">
        <v>18</v>
      </c>
      <c r="F36" s="1048">
        <f t="shared" si="2"/>
        <v>100</v>
      </c>
    </row>
    <row r="37" spans="1:6" x14ac:dyDescent="0.2">
      <c r="A37" s="12">
        <f>'9'!A35</f>
        <v>27</v>
      </c>
      <c r="B37" s="12" t="str">
        <f>'9'!B35</f>
        <v>Jatirejo</v>
      </c>
      <c r="C37" s="12" t="str">
        <f>'9'!C35</f>
        <v>Jatirejo</v>
      </c>
      <c r="D37" s="7">
        <v>19</v>
      </c>
      <c r="E37" s="487">
        <v>19</v>
      </c>
      <c r="F37" s="1048">
        <f t="shared" si="2"/>
        <v>100</v>
      </c>
    </row>
    <row r="38" spans="1:6" ht="20.25" customHeight="1" x14ac:dyDescent="0.2">
      <c r="A38" s="251" t="s">
        <v>157</v>
      </c>
      <c r="B38" s="271"/>
      <c r="C38" s="275"/>
      <c r="D38" s="844">
        <f>SUM(D11:D37)</f>
        <v>304</v>
      </c>
      <c r="E38" s="845">
        <v>268</v>
      </c>
      <c r="F38" s="1049">
        <f>E38/D38*100</f>
        <v>88.157894736842096</v>
      </c>
    </row>
    <row r="39" spans="1:6" x14ac:dyDescent="0.2">
      <c r="A39" s="406"/>
      <c r="B39" s="406"/>
      <c r="C39" s="406"/>
      <c r="D39" s="843"/>
      <c r="E39" s="843"/>
      <c r="F39" s="843"/>
    </row>
    <row r="40" spans="1:6" x14ac:dyDescent="0.2">
      <c r="A40" s="689" t="s">
        <v>1344</v>
      </c>
      <c r="B40" s="4"/>
      <c r="C40" s="4"/>
    </row>
  </sheetData>
  <mergeCells count="7">
    <mergeCell ref="A3:F3"/>
    <mergeCell ref="F7:F9"/>
    <mergeCell ref="A7:A9"/>
    <mergeCell ref="B7:B9"/>
    <mergeCell ref="C7:C9"/>
    <mergeCell ref="D7:D9"/>
    <mergeCell ref="E7:E9"/>
  </mergeCells>
  <phoneticPr fontId="0" type="noConversion"/>
  <printOptions horizontalCentered="1"/>
  <pageMargins left="1.7" right="0.9" top="0.89" bottom="0.28000000000000003" header="0" footer="0"/>
  <pageSetup paperSize="130" scale="77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theme="0"/>
    <pageSetUpPr fitToPage="1"/>
  </sheetPr>
  <dimension ref="A1:X42"/>
  <sheetViews>
    <sheetView view="pageBreakPreview" topLeftCell="A4" zoomScale="60" zoomScaleNormal="78" workbookViewId="0">
      <selection activeCell="H32" sqref="H32"/>
    </sheetView>
  </sheetViews>
  <sheetFormatPr defaultColWidth="11.42578125" defaultRowHeight="15" x14ac:dyDescent="0.2"/>
  <cols>
    <col min="1" max="1" width="5.7109375" style="4" customWidth="1"/>
    <col min="2" max="2" width="21.140625" style="4" customWidth="1"/>
    <col min="3" max="3" width="20.7109375" style="4" customWidth="1"/>
    <col min="4" max="24" width="10.7109375" style="4" customWidth="1"/>
    <col min="25" max="16384" width="11.42578125" style="4"/>
  </cols>
  <sheetData>
    <row r="1" spans="1:24" x14ac:dyDescent="0.2">
      <c r="A1" s="3" t="s">
        <v>370</v>
      </c>
    </row>
    <row r="3" spans="1:24" s="203" customFormat="1" ht="16.5" x14ac:dyDescent="0.2">
      <c r="A3" s="207" t="s">
        <v>620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</row>
    <row r="4" spans="1:24" s="203" customFormat="1" ht="16.5" x14ac:dyDescent="0.2">
      <c r="K4" s="210" t="str">
        <f>'1'!E5</f>
        <v>KABUPATEN</v>
      </c>
      <c r="L4" s="206" t="str">
        <f>'1'!F5</f>
        <v>MOJOKERTO</v>
      </c>
      <c r="N4" s="210"/>
      <c r="O4" s="206"/>
      <c r="T4" s="206"/>
      <c r="U4" s="206"/>
      <c r="V4" s="206"/>
      <c r="W4" s="206"/>
      <c r="X4" s="207"/>
    </row>
    <row r="5" spans="1:24" s="203" customFormat="1" ht="16.5" x14ac:dyDescent="0.2">
      <c r="K5" s="210" t="str">
        <f>'1'!E6</f>
        <v xml:space="preserve">TAHUN </v>
      </c>
      <c r="L5" s="206">
        <f>'1'!F6</f>
        <v>2021</v>
      </c>
      <c r="N5" s="210"/>
      <c r="O5" s="206"/>
      <c r="T5" s="206"/>
      <c r="U5" s="206"/>
      <c r="V5" s="206"/>
      <c r="W5" s="206"/>
      <c r="X5" s="207"/>
    </row>
    <row r="7" spans="1:24" ht="18" customHeight="1" x14ac:dyDescent="0.2">
      <c r="A7" s="1237" t="s">
        <v>153</v>
      </c>
      <c r="B7" s="1237" t="s">
        <v>154</v>
      </c>
      <c r="C7" s="1237" t="s">
        <v>156</v>
      </c>
      <c r="D7" s="1318" t="s">
        <v>39</v>
      </c>
      <c r="E7" s="1318"/>
      <c r="F7" s="1318"/>
      <c r="G7" s="1234" t="s">
        <v>217</v>
      </c>
      <c r="H7" s="1235"/>
      <c r="I7" s="1235"/>
      <c r="J7" s="1235"/>
      <c r="K7" s="1235"/>
      <c r="L7" s="1235"/>
      <c r="M7" s="1235"/>
      <c r="N7" s="1235"/>
      <c r="O7" s="1235"/>
      <c r="P7" s="1235"/>
      <c r="Q7" s="1235"/>
      <c r="R7" s="1235"/>
      <c r="S7" s="1235"/>
      <c r="T7" s="1235"/>
      <c r="U7" s="1235"/>
      <c r="V7" s="1235"/>
      <c r="W7" s="1235"/>
      <c r="X7" s="1236"/>
    </row>
    <row r="8" spans="1:24" ht="18" customHeight="1" x14ac:dyDescent="0.2">
      <c r="A8" s="1317"/>
      <c r="B8" s="1317"/>
      <c r="C8" s="1317"/>
      <c r="D8" s="1318"/>
      <c r="E8" s="1318"/>
      <c r="F8" s="1318"/>
      <c r="G8" s="1234" t="s">
        <v>621</v>
      </c>
      <c r="H8" s="1235"/>
      <c r="I8" s="1235"/>
      <c r="J8" s="1235"/>
      <c r="K8" s="1235"/>
      <c r="L8" s="1235"/>
      <c r="M8" s="1235"/>
      <c r="N8" s="1235"/>
      <c r="O8" s="1235"/>
      <c r="P8" s="1235"/>
      <c r="Q8" s="1235"/>
      <c r="R8" s="1236"/>
      <c r="S8" s="1319" t="s">
        <v>79</v>
      </c>
      <c r="T8" s="1320"/>
      <c r="U8" s="1320"/>
      <c r="V8" s="1320"/>
      <c r="W8" s="1320"/>
      <c r="X8" s="1321"/>
    </row>
    <row r="9" spans="1:24" ht="18" customHeight="1" x14ac:dyDescent="0.2">
      <c r="A9" s="1317"/>
      <c r="B9" s="1317"/>
      <c r="C9" s="1317"/>
      <c r="D9" s="1318"/>
      <c r="E9" s="1318"/>
      <c r="F9" s="1318"/>
      <c r="G9" s="1234" t="s">
        <v>622</v>
      </c>
      <c r="H9" s="1235"/>
      <c r="I9" s="1235"/>
      <c r="J9" s="1235"/>
      <c r="K9" s="1235"/>
      <c r="L9" s="1236"/>
      <c r="M9" s="1234" t="s">
        <v>623</v>
      </c>
      <c r="N9" s="1235"/>
      <c r="O9" s="1235"/>
      <c r="P9" s="1235"/>
      <c r="Q9" s="1235"/>
      <c r="R9" s="1236"/>
      <c r="S9" s="1322"/>
      <c r="T9" s="1323"/>
      <c r="U9" s="1323"/>
      <c r="V9" s="1323"/>
      <c r="W9" s="1323"/>
      <c r="X9" s="1324"/>
    </row>
    <row r="10" spans="1:24" ht="18" customHeight="1" x14ac:dyDescent="0.2">
      <c r="A10" s="1317"/>
      <c r="B10" s="1317"/>
      <c r="C10" s="1317"/>
      <c r="D10" s="1318"/>
      <c r="E10" s="1318"/>
      <c r="F10" s="1318"/>
      <c r="G10" s="1234" t="s">
        <v>27</v>
      </c>
      <c r="H10" s="1235"/>
      <c r="I10" s="1234" t="s">
        <v>28</v>
      </c>
      <c r="J10" s="1235"/>
      <c r="K10" s="1234" t="s">
        <v>14</v>
      </c>
      <c r="L10" s="1235"/>
      <c r="M10" s="1234" t="s">
        <v>27</v>
      </c>
      <c r="N10" s="1235"/>
      <c r="O10" s="1234" t="s">
        <v>28</v>
      </c>
      <c r="P10" s="1235"/>
      <c r="Q10" s="1234" t="s">
        <v>14</v>
      </c>
      <c r="R10" s="1235"/>
      <c r="S10" s="1234" t="s">
        <v>27</v>
      </c>
      <c r="T10" s="1235"/>
      <c r="U10" s="1325" t="s">
        <v>28</v>
      </c>
      <c r="V10" s="1235"/>
      <c r="W10" s="1234" t="s">
        <v>14</v>
      </c>
      <c r="X10" s="1236"/>
    </row>
    <row r="11" spans="1:24" ht="18" customHeight="1" x14ac:dyDescent="0.2">
      <c r="A11" s="1238"/>
      <c r="B11" s="1238"/>
      <c r="C11" s="1238"/>
      <c r="D11" s="110" t="s">
        <v>27</v>
      </c>
      <c r="E11" s="110" t="s">
        <v>28</v>
      </c>
      <c r="F11" s="110" t="s">
        <v>29</v>
      </c>
      <c r="G11" s="119" t="s">
        <v>161</v>
      </c>
      <c r="H11" s="119" t="s">
        <v>164</v>
      </c>
      <c r="I11" s="119" t="s">
        <v>161</v>
      </c>
      <c r="J11" s="119" t="s">
        <v>164</v>
      </c>
      <c r="K11" s="119" t="s">
        <v>161</v>
      </c>
      <c r="L11" s="119" t="s">
        <v>164</v>
      </c>
      <c r="M11" s="119" t="s">
        <v>161</v>
      </c>
      <c r="N11" s="119" t="s">
        <v>164</v>
      </c>
      <c r="O11" s="119" t="s">
        <v>161</v>
      </c>
      <c r="P11" s="119" t="s">
        <v>164</v>
      </c>
      <c r="Q11" s="119" t="s">
        <v>161</v>
      </c>
      <c r="R11" s="119" t="s">
        <v>164</v>
      </c>
      <c r="S11" s="119" t="s">
        <v>161</v>
      </c>
      <c r="T11" s="119" t="s">
        <v>164</v>
      </c>
      <c r="U11" s="119" t="s">
        <v>161</v>
      </c>
      <c r="V11" s="120" t="s">
        <v>164</v>
      </c>
      <c r="W11" s="119" t="s">
        <v>161</v>
      </c>
      <c r="X11" s="119" t="s">
        <v>164</v>
      </c>
    </row>
    <row r="12" spans="1:24" ht="18" customHeight="1" x14ac:dyDescent="0.2">
      <c r="A12" s="225">
        <v>1</v>
      </c>
      <c r="B12" s="225">
        <v>2</v>
      </c>
      <c r="C12" s="225">
        <v>3</v>
      </c>
      <c r="D12" s="225">
        <v>4</v>
      </c>
      <c r="E12" s="225">
        <v>5</v>
      </c>
      <c r="F12" s="225">
        <v>6</v>
      </c>
      <c r="G12" s="225">
        <v>7</v>
      </c>
      <c r="H12" s="225">
        <v>8</v>
      </c>
      <c r="I12" s="225">
        <v>9</v>
      </c>
      <c r="J12" s="225">
        <v>10</v>
      </c>
      <c r="K12" s="225">
        <v>11</v>
      </c>
      <c r="L12" s="225">
        <v>12</v>
      </c>
      <c r="M12" s="225">
        <v>13</v>
      </c>
      <c r="N12" s="225">
        <v>14</v>
      </c>
      <c r="O12" s="225">
        <v>15</v>
      </c>
      <c r="P12" s="225">
        <v>16</v>
      </c>
      <c r="Q12" s="225">
        <v>17</v>
      </c>
      <c r="R12" s="225">
        <v>18</v>
      </c>
      <c r="S12" s="225">
        <v>19</v>
      </c>
      <c r="T12" s="225">
        <v>20</v>
      </c>
      <c r="U12" s="225">
        <v>21</v>
      </c>
      <c r="V12" s="225">
        <v>22</v>
      </c>
      <c r="W12" s="225">
        <v>23</v>
      </c>
      <c r="X12" s="225">
        <v>24</v>
      </c>
    </row>
    <row r="13" spans="1:24" ht="20.25" customHeight="1" x14ac:dyDescent="0.2">
      <c r="A13" s="121">
        <f>'9'!A9</f>
        <v>1</v>
      </c>
      <c r="B13" s="121" t="str">
        <f>'9'!B9</f>
        <v>Sooko</v>
      </c>
      <c r="C13" s="121" t="str">
        <f>'9'!C9</f>
        <v>Sooko</v>
      </c>
      <c r="D13" s="1050">
        <v>515</v>
      </c>
      <c r="E13" s="1050">
        <v>522</v>
      </c>
      <c r="F13" s="1050">
        <f>SUM(D13:E13)</f>
        <v>1037</v>
      </c>
      <c r="G13" s="1033">
        <v>552</v>
      </c>
      <c r="H13" s="1045">
        <f t="shared" ref="H13:H32" si="0">G13/D13*100</f>
        <v>107.18446601941747</v>
      </c>
      <c r="I13" s="1033">
        <v>514</v>
      </c>
      <c r="J13" s="1045">
        <f>I13/E13*100</f>
        <v>98.467432950191565</v>
      </c>
      <c r="K13" s="1033">
        <f t="shared" ref="K13:K32" si="1">SUM(G13,I13)</f>
        <v>1066</v>
      </c>
      <c r="L13" s="1045">
        <f>K13/F13*100</f>
        <v>102.79652844744456</v>
      </c>
      <c r="M13" s="1033">
        <v>0</v>
      </c>
      <c r="N13" s="1045">
        <f>M13/D13*100</f>
        <v>0</v>
      </c>
      <c r="O13" s="1033">
        <v>0</v>
      </c>
      <c r="P13" s="1045">
        <f>O13/E13*100</f>
        <v>0</v>
      </c>
      <c r="Q13" s="1033">
        <f t="shared" ref="Q13:Q32" si="2">SUM(M13,O13)</f>
        <v>0</v>
      </c>
      <c r="R13" s="1045">
        <f>Q13/F13*100</f>
        <v>0</v>
      </c>
      <c r="S13" s="1033">
        <v>580</v>
      </c>
      <c r="T13" s="1045">
        <f>S13/D13*100</f>
        <v>112.62135922330097</v>
      </c>
      <c r="U13" s="1033">
        <v>519</v>
      </c>
      <c r="V13" s="1051">
        <f t="shared" ref="V13:V32" si="3">U13/E13*100</f>
        <v>99.425287356321832</v>
      </c>
      <c r="W13" s="1033">
        <f t="shared" ref="W13:W32" si="4">SUM(S13,U13)</f>
        <v>1099</v>
      </c>
      <c r="X13" s="1045">
        <f t="shared" ref="X13:X32" si="5">W13/F13*100</f>
        <v>105.97878495660559</v>
      </c>
    </row>
    <row r="14" spans="1:24" ht="20.25" customHeight="1" x14ac:dyDescent="0.2">
      <c r="A14" s="121">
        <f>'9'!A10</f>
        <v>2</v>
      </c>
      <c r="B14" s="121" t="str">
        <f>'9'!B10</f>
        <v>Trowulan</v>
      </c>
      <c r="C14" s="121" t="str">
        <f>'9'!C10</f>
        <v>Trowulan</v>
      </c>
      <c r="D14" s="1050">
        <v>289</v>
      </c>
      <c r="E14" s="1050">
        <v>291</v>
      </c>
      <c r="F14" s="1050">
        <f t="shared" ref="F14:F32" si="6">SUM(D14:E14)</f>
        <v>580</v>
      </c>
      <c r="G14" s="1033">
        <v>300</v>
      </c>
      <c r="H14" s="1045">
        <f t="shared" si="0"/>
        <v>103.80622837370241</v>
      </c>
      <c r="I14" s="1033">
        <v>318</v>
      </c>
      <c r="J14" s="1045">
        <f t="shared" ref="J14:J32" si="7">I14/E14*100</f>
        <v>109.27835051546391</v>
      </c>
      <c r="K14" s="1033">
        <f t="shared" si="1"/>
        <v>618</v>
      </c>
      <c r="L14" s="1045">
        <f t="shared" ref="L14:L32" si="8">K14/F14*100</f>
        <v>106.55172413793103</v>
      </c>
      <c r="M14" s="1033">
        <v>0</v>
      </c>
      <c r="N14" s="1045">
        <f t="shared" ref="N14:N32" si="9">M14/D14*100</f>
        <v>0</v>
      </c>
      <c r="O14" s="1033">
        <v>0</v>
      </c>
      <c r="P14" s="1045">
        <f t="shared" ref="P14:P32" si="10">O14/E14*100</f>
        <v>0</v>
      </c>
      <c r="Q14" s="1033">
        <f t="shared" si="2"/>
        <v>0</v>
      </c>
      <c r="R14" s="1045">
        <f t="shared" ref="R14:R32" si="11">Q14/F14*100</f>
        <v>0</v>
      </c>
      <c r="S14" s="1033">
        <v>302</v>
      </c>
      <c r="T14" s="1045">
        <f t="shared" ref="T14:T32" si="12">S14/D14*100</f>
        <v>104.49826989619378</v>
      </c>
      <c r="U14" s="1033">
        <v>319</v>
      </c>
      <c r="V14" s="1051">
        <f>U14/E14*100</f>
        <v>109.62199312714777</v>
      </c>
      <c r="W14" s="1033">
        <f t="shared" si="4"/>
        <v>621</v>
      </c>
      <c r="X14" s="1045">
        <f t="shared" si="5"/>
        <v>107.06896551724139</v>
      </c>
    </row>
    <row r="15" spans="1:24" ht="20.25" customHeight="1" x14ac:dyDescent="0.2">
      <c r="A15" s="121">
        <f>'9'!A11</f>
        <v>3</v>
      </c>
      <c r="B15" s="121"/>
      <c r="C15" s="121" t="str">
        <f>'9'!C11</f>
        <v>Tawangsari</v>
      </c>
      <c r="D15" s="1050">
        <v>250</v>
      </c>
      <c r="E15" s="1050">
        <v>246</v>
      </c>
      <c r="F15" s="1050">
        <f>SUM(D15:E15)</f>
        <v>496</v>
      </c>
      <c r="G15" s="1033">
        <v>222</v>
      </c>
      <c r="H15" s="1045">
        <f t="shared" si="0"/>
        <v>88.8</v>
      </c>
      <c r="I15" s="1033">
        <v>199</v>
      </c>
      <c r="J15" s="1045">
        <f t="shared" si="7"/>
        <v>80.894308943089428</v>
      </c>
      <c r="K15" s="1033">
        <f t="shared" si="1"/>
        <v>421</v>
      </c>
      <c r="L15" s="1045">
        <f t="shared" si="8"/>
        <v>84.879032258064512</v>
      </c>
      <c r="M15" s="1033">
        <v>0</v>
      </c>
      <c r="N15" s="1045">
        <f t="shared" si="9"/>
        <v>0</v>
      </c>
      <c r="O15" s="1033">
        <v>0</v>
      </c>
      <c r="P15" s="1045">
        <f t="shared" si="10"/>
        <v>0</v>
      </c>
      <c r="Q15" s="1033">
        <f t="shared" si="2"/>
        <v>0</v>
      </c>
      <c r="R15" s="1045">
        <f t="shared" si="11"/>
        <v>0</v>
      </c>
      <c r="S15" s="1033">
        <v>239</v>
      </c>
      <c r="T15" s="1045">
        <f t="shared" si="12"/>
        <v>95.6</v>
      </c>
      <c r="U15" s="1033">
        <v>244</v>
      </c>
      <c r="V15" s="1051">
        <f t="shared" si="3"/>
        <v>99.1869918699187</v>
      </c>
      <c r="W15" s="1033">
        <f t="shared" si="4"/>
        <v>483</v>
      </c>
      <c r="X15" s="1045">
        <f t="shared" si="5"/>
        <v>97.379032258064512</v>
      </c>
    </row>
    <row r="16" spans="1:24" ht="20.25" customHeight="1" x14ac:dyDescent="0.2">
      <c r="A16" s="121">
        <f>'9'!A12</f>
        <v>4</v>
      </c>
      <c r="B16" s="121" t="str">
        <f>'9'!B12</f>
        <v>Puri</v>
      </c>
      <c r="C16" s="121" t="str">
        <f>'9'!C12</f>
        <v>Puri</v>
      </c>
      <c r="D16" s="1050">
        <v>563</v>
      </c>
      <c r="E16" s="1050">
        <v>482</v>
      </c>
      <c r="F16" s="1050">
        <f t="shared" si="6"/>
        <v>1045</v>
      </c>
      <c r="G16" s="1033">
        <v>496</v>
      </c>
      <c r="H16" s="1045">
        <f t="shared" si="0"/>
        <v>88.099467140319717</v>
      </c>
      <c r="I16" s="1033">
        <v>437</v>
      </c>
      <c r="J16" s="1045">
        <f t="shared" si="7"/>
        <v>90.663900414937757</v>
      </c>
      <c r="K16" s="1033">
        <f t="shared" si="1"/>
        <v>933</v>
      </c>
      <c r="L16" s="1045">
        <f t="shared" si="8"/>
        <v>89.282296650717711</v>
      </c>
      <c r="M16" s="1033">
        <v>0</v>
      </c>
      <c r="N16" s="1045">
        <f t="shared" si="9"/>
        <v>0</v>
      </c>
      <c r="O16" s="1033">
        <v>0</v>
      </c>
      <c r="P16" s="1045">
        <f t="shared" si="10"/>
        <v>0</v>
      </c>
      <c r="Q16" s="1033">
        <f t="shared" si="2"/>
        <v>0</v>
      </c>
      <c r="R16" s="1045">
        <f t="shared" si="11"/>
        <v>0</v>
      </c>
      <c r="S16" s="1033">
        <v>524</v>
      </c>
      <c r="T16" s="1045">
        <f t="shared" si="12"/>
        <v>93.072824156305515</v>
      </c>
      <c r="U16" s="1033">
        <v>484</v>
      </c>
      <c r="V16" s="1051">
        <f t="shared" si="3"/>
        <v>100.4149377593361</v>
      </c>
      <c r="W16" s="1033">
        <f t="shared" si="4"/>
        <v>1008</v>
      </c>
      <c r="X16" s="1045">
        <f t="shared" si="5"/>
        <v>96.459330143540669</v>
      </c>
    </row>
    <row r="17" spans="1:24" ht="20.25" customHeight="1" x14ac:dyDescent="0.2">
      <c r="A17" s="121">
        <f>'9'!A13</f>
        <v>5</v>
      </c>
      <c r="B17" s="121" t="str">
        <f>'9'!B13</f>
        <v>Mojoanyar</v>
      </c>
      <c r="C17" s="121" t="str">
        <f>'9'!C13</f>
        <v>Gayaman</v>
      </c>
      <c r="D17" s="1050">
        <v>289</v>
      </c>
      <c r="E17" s="1050">
        <v>298</v>
      </c>
      <c r="F17" s="1050">
        <f t="shared" si="6"/>
        <v>587</v>
      </c>
      <c r="G17" s="1033">
        <v>324</v>
      </c>
      <c r="H17" s="1045">
        <f>G17/D17*100</f>
        <v>112.11072664359862</v>
      </c>
      <c r="I17" s="1033">
        <v>277</v>
      </c>
      <c r="J17" s="1045">
        <f t="shared" si="7"/>
        <v>92.953020134228197</v>
      </c>
      <c r="K17" s="1033">
        <f t="shared" si="1"/>
        <v>601</v>
      </c>
      <c r="L17" s="1045">
        <f t="shared" si="8"/>
        <v>102.38500851788757</v>
      </c>
      <c r="M17" s="1033">
        <v>0</v>
      </c>
      <c r="N17" s="1045">
        <f t="shared" si="9"/>
        <v>0</v>
      </c>
      <c r="O17" s="1033">
        <v>0</v>
      </c>
      <c r="P17" s="1045">
        <f t="shared" si="10"/>
        <v>0</v>
      </c>
      <c r="Q17" s="1033">
        <f t="shared" si="2"/>
        <v>0</v>
      </c>
      <c r="R17" s="1045">
        <f t="shared" si="11"/>
        <v>0</v>
      </c>
      <c r="S17" s="1033">
        <v>332</v>
      </c>
      <c r="T17" s="1045">
        <f t="shared" si="12"/>
        <v>114.87889273356402</v>
      </c>
      <c r="U17" s="1033">
        <v>289</v>
      </c>
      <c r="V17" s="1051">
        <f t="shared" si="3"/>
        <v>96.979865771812086</v>
      </c>
      <c r="W17" s="1033">
        <f t="shared" si="4"/>
        <v>621</v>
      </c>
      <c r="X17" s="1045">
        <f>W17/F17*100</f>
        <v>105.79216354344123</v>
      </c>
    </row>
    <row r="18" spans="1:24" ht="20.25" customHeight="1" x14ac:dyDescent="0.2">
      <c r="A18" s="121">
        <f>'9'!A14</f>
        <v>6</v>
      </c>
      <c r="B18" s="121" t="str">
        <f>'9'!B14</f>
        <v>Bangsal</v>
      </c>
      <c r="C18" s="121" t="str">
        <f>'9'!C14</f>
        <v>Bangsal</v>
      </c>
      <c r="D18" s="1050">
        <v>442</v>
      </c>
      <c r="E18" s="1050">
        <v>460</v>
      </c>
      <c r="F18" s="1050">
        <f t="shared" si="6"/>
        <v>902</v>
      </c>
      <c r="G18" s="1033">
        <v>462</v>
      </c>
      <c r="H18" s="1045">
        <f t="shared" si="0"/>
        <v>104.52488687782807</v>
      </c>
      <c r="I18" s="1033">
        <v>467</v>
      </c>
      <c r="J18" s="1045">
        <f t="shared" si="7"/>
        <v>101.52173913043478</v>
      </c>
      <c r="K18" s="1033">
        <f t="shared" si="1"/>
        <v>929</v>
      </c>
      <c r="L18" s="1045">
        <f t="shared" si="8"/>
        <v>102.99334811529934</v>
      </c>
      <c r="M18" s="1033">
        <v>0</v>
      </c>
      <c r="N18" s="1045">
        <f t="shared" si="9"/>
        <v>0</v>
      </c>
      <c r="O18" s="1033">
        <v>0</v>
      </c>
      <c r="P18" s="1045">
        <f t="shared" si="10"/>
        <v>0</v>
      </c>
      <c r="Q18" s="1033">
        <f t="shared" si="2"/>
        <v>0</v>
      </c>
      <c r="R18" s="1045">
        <f t="shared" si="11"/>
        <v>0</v>
      </c>
      <c r="S18" s="1033">
        <v>472</v>
      </c>
      <c r="T18" s="1045">
        <f>S18/D18*100</f>
        <v>106.78733031674209</v>
      </c>
      <c r="U18" s="1033">
        <v>474</v>
      </c>
      <c r="V18" s="1051">
        <f t="shared" si="3"/>
        <v>103.04347826086956</v>
      </c>
      <c r="W18" s="1033">
        <f t="shared" si="4"/>
        <v>946</v>
      </c>
      <c r="X18" s="1045">
        <f t="shared" si="5"/>
        <v>104.8780487804878</v>
      </c>
    </row>
    <row r="19" spans="1:24" ht="20.25" customHeight="1" x14ac:dyDescent="0.2">
      <c r="A19" s="121">
        <f>'9'!A15</f>
        <v>7</v>
      </c>
      <c r="B19" s="121" t="str">
        <f>'9'!B15</f>
        <v>Gedeg</v>
      </c>
      <c r="C19" s="121" t="str">
        <f>'9'!C15</f>
        <v>Gedeg</v>
      </c>
      <c r="D19" s="1050">
        <v>302</v>
      </c>
      <c r="E19" s="1050">
        <v>249</v>
      </c>
      <c r="F19" s="1050">
        <f t="shared" si="6"/>
        <v>551</v>
      </c>
      <c r="G19" s="1033">
        <v>210</v>
      </c>
      <c r="H19" s="1045">
        <f t="shared" si="0"/>
        <v>69.536423841059602</v>
      </c>
      <c r="I19" s="1033">
        <v>216</v>
      </c>
      <c r="J19" s="1045">
        <f>I19/E19*100</f>
        <v>86.746987951807228</v>
      </c>
      <c r="K19" s="1033">
        <f t="shared" si="1"/>
        <v>426</v>
      </c>
      <c r="L19" s="1045">
        <f t="shared" si="8"/>
        <v>77.313974591651544</v>
      </c>
      <c r="M19" s="1033">
        <v>0</v>
      </c>
      <c r="N19" s="1045">
        <f t="shared" si="9"/>
        <v>0</v>
      </c>
      <c r="O19" s="1033">
        <v>0</v>
      </c>
      <c r="P19" s="1045">
        <f t="shared" si="10"/>
        <v>0</v>
      </c>
      <c r="Q19" s="1033">
        <f t="shared" si="2"/>
        <v>0</v>
      </c>
      <c r="R19" s="1045">
        <f t="shared" si="11"/>
        <v>0</v>
      </c>
      <c r="S19" s="1033">
        <v>249</v>
      </c>
      <c r="T19" s="1045">
        <f t="shared" si="12"/>
        <v>82.450331125827816</v>
      </c>
      <c r="U19" s="1033">
        <v>234</v>
      </c>
      <c r="V19" s="1051">
        <f t="shared" si="3"/>
        <v>93.975903614457835</v>
      </c>
      <c r="W19" s="1033">
        <f t="shared" si="4"/>
        <v>483</v>
      </c>
      <c r="X19" s="1045">
        <f t="shared" si="5"/>
        <v>87.658802177858448</v>
      </c>
    </row>
    <row r="20" spans="1:24" ht="20.25" customHeight="1" x14ac:dyDescent="0.2">
      <c r="A20" s="121">
        <f>'9'!A16</f>
        <v>8</v>
      </c>
      <c r="B20" s="121"/>
      <c r="C20" s="121" t="str">
        <f>'9'!C16</f>
        <v>Lespadangan</v>
      </c>
      <c r="D20" s="1050">
        <v>180</v>
      </c>
      <c r="E20" s="1050">
        <v>141</v>
      </c>
      <c r="F20" s="1050">
        <f t="shared" si="6"/>
        <v>321</v>
      </c>
      <c r="G20" s="1033">
        <v>123</v>
      </c>
      <c r="H20" s="1045">
        <f t="shared" si="0"/>
        <v>68.333333333333329</v>
      </c>
      <c r="I20" s="1033">
        <v>140</v>
      </c>
      <c r="J20" s="1045">
        <f t="shared" si="7"/>
        <v>99.290780141843967</v>
      </c>
      <c r="K20" s="1033">
        <f t="shared" si="1"/>
        <v>263</v>
      </c>
      <c r="L20" s="1045">
        <f t="shared" si="8"/>
        <v>81.931464174454831</v>
      </c>
      <c r="M20" s="1033">
        <v>0</v>
      </c>
      <c r="N20" s="1045">
        <f t="shared" si="9"/>
        <v>0</v>
      </c>
      <c r="O20" s="1033">
        <v>0</v>
      </c>
      <c r="P20" s="1045">
        <f t="shared" si="10"/>
        <v>0</v>
      </c>
      <c r="Q20" s="1033">
        <f t="shared" si="2"/>
        <v>0</v>
      </c>
      <c r="R20" s="1045">
        <f t="shared" si="11"/>
        <v>0</v>
      </c>
      <c r="S20" s="1033">
        <v>126</v>
      </c>
      <c r="T20" s="1045">
        <f t="shared" si="12"/>
        <v>70</v>
      </c>
      <c r="U20" s="1033">
        <v>130</v>
      </c>
      <c r="V20" s="1051">
        <f t="shared" si="3"/>
        <v>92.198581560283685</v>
      </c>
      <c r="W20" s="1033">
        <f t="shared" si="4"/>
        <v>256</v>
      </c>
      <c r="X20" s="1045">
        <f t="shared" si="5"/>
        <v>79.750778816199372</v>
      </c>
    </row>
    <row r="21" spans="1:24" ht="20.25" customHeight="1" x14ac:dyDescent="0.2">
      <c r="A21" s="121">
        <f>'9'!A17</f>
        <v>9</v>
      </c>
      <c r="B21" s="121" t="str">
        <f>'9'!B17</f>
        <v>Kemlagi</v>
      </c>
      <c r="C21" s="121" t="str">
        <f>'9'!C17</f>
        <v>Kemlagi</v>
      </c>
      <c r="D21" s="1050">
        <v>278</v>
      </c>
      <c r="E21" s="1050">
        <v>282</v>
      </c>
      <c r="F21" s="1050">
        <f t="shared" si="6"/>
        <v>560</v>
      </c>
      <c r="G21" s="1033">
        <v>297</v>
      </c>
      <c r="H21" s="1045">
        <f t="shared" si="0"/>
        <v>106.83453237410072</v>
      </c>
      <c r="I21" s="1033">
        <v>301</v>
      </c>
      <c r="J21" s="1045">
        <f t="shared" si="7"/>
        <v>106.73758865248226</v>
      </c>
      <c r="K21" s="1033">
        <f t="shared" si="1"/>
        <v>598</v>
      </c>
      <c r="L21" s="1045">
        <f>K21/F21*100</f>
        <v>106.78571428571428</v>
      </c>
      <c r="M21" s="1033">
        <v>0</v>
      </c>
      <c r="N21" s="1045">
        <f t="shared" si="9"/>
        <v>0</v>
      </c>
      <c r="O21" s="1033">
        <v>0</v>
      </c>
      <c r="P21" s="1045">
        <f t="shared" si="10"/>
        <v>0</v>
      </c>
      <c r="Q21" s="1033">
        <f t="shared" si="2"/>
        <v>0</v>
      </c>
      <c r="R21" s="1045">
        <f t="shared" si="11"/>
        <v>0</v>
      </c>
      <c r="S21" s="1033">
        <v>289</v>
      </c>
      <c r="T21" s="1045">
        <f t="shared" si="12"/>
        <v>103.9568345323741</v>
      </c>
      <c r="U21" s="1033">
        <v>274</v>
      </c>
      <c r="V21" s="1051">
        <f t="shared" si="3"/>
        <v>97.163120567375884</v>
      </c>
      <c r="W21" s="1033">
        <f t="shared" si="4"/>
        <v>563</v>
      </c>
      <c r="X21" s="1045">
        <f t="shared" si="5"/>
        <v>100.53571428571428</v>
      </c>
    </row>
    <row r="22" spans="1:24" ht="20.25" customHeight="1" x14ac:dyDescent="0.2">
      <c r="A22" s="121">
        <f>'9'!A18</f>
        <v>10</v>
      </c>
      <c r="B22" s="121"/>
      <c r="C22" s="121" t="str">
        <f>'9'!C18</f>
        <v>Kedungsari</v>
      </c>
      <c r="D22" s="1050">
        <v>165</v>
      </c>
      <c r="E22" s="1050">
        <v>172</v>
      </c>
      <c r="F22" s="1050">
        <f t="shared" si="6"/>
        <v>337</v>
      </c>
      <c r="G22" s="1033">
        <v>172</v>
      </c>
      <c r="H22" s="1045">
        <f t="shared" si="0"/>
        <v>104.24242424242425</v>
      </c>
      <c r="I22" s="1033">
        <v>137</v>
      </c>
      <c r="J22" s="1045">
        <f t="shared" si="7"/>
        <v>79.651162790697668</v>
      </c>
      <c r="K22" s="1033">
        <f t="shared" si="1"/>
        <v>309</v>
      </c>
      <c r="L22" s="1045">
        <f t="shared" si="8"/>
        <v>91.691394658753708</v>
      </c>
      <c r="M22" s="1033">
        <v>0</v>
      </c>
      <c r="N22" s="1045">
        <f t="shared" si="9"/>
        <v>0</v>
      </c>
      <c r="O22" s="1033">
        <v>0</v>
      </c>
      <c r="P22" s="1045">
        <f t="shared" si="10"/>
        <v>0</v>
      </c>
      <c r="Q22" s="1033">
        <f t="shared" si="2"/>
        <v>0</v>
      </c>
      <c r="R22" s="1045">
        <f t="shared" si="11"/>
        <v>0</v>
      </c>
      <c r="S22" s="1033">
        <v>159</v>
      </c>
      <c r="T22" s="1045">
        <f t="shared" si="12"/>
        <v>96.36363636363636</v>
      </c>
      <c r="U22" s="1033">
        <v>143</v>
      </c>
      <c r="V22" s="1051">
        <f>U22/E22*100</f>
        <v>83.139534883720927</v>
      </c>
      <c r="W22" s="1033">
        <f t="shared" si="4"/>
        <v>302</v>
      </c>
      <c r="X22" s="1045">
        <f t="shared" si="5"/>
        <v>89.614243323442139</v>
      </c>
    </row>
    <row r="23" spans="1:24" ht="20.25" customHeight="1" x14ac:dyDescent="0.2">
      <c r="A23" s="121">
        <f>'9'!A19</f>
        <v>11</v>
      </c>
      <c r="B23" s="121" t="str">
        <f>'9'!B19</f>
        <v>Dawarblandong</v>
      </c>
      <c r="C23" s="121" t="str">
        <f>'9'!C19</f>
        <v>Dawarblandong</v>
      </c>
      <c r="D23" s="1050">
        <v>375</v>
      </c>
      <c r="E23" s="1050">
        <v>392</v>
      </c>
      <c r="F23" s="1050">
        <f t="shared" si="6"/>
        <v>767</v>
      </c>
      <c r="G23" s="1033">
        <v>350</v>
      </c>
      <c r="H23" s="1045">
        <f t="shared" si="0"/>
        <v>93.333333333333329</v>
      </c>
      <c r="I23" s="1033">
        <v>278</v>
      </c>
      <c r="J23" s="1045">
        <f t="shared" si="7"/>
        <v>70.918367346938766</v>
      </c>
      <c r="K23" s="1033">
        <f t="shared" si="1"/>
        <v>628</v>
      </c>
      <c r="L23" s="1045">
        <f t="shared" si="8"/>
        <v>81.877444589309007</v>
      </c>
      <c r="M23" s="1033">
        <v>0</v>
      </c>
      <c r="N23" s="1045">
        <f t="shared" si="9"/>
        <v>0</v>
      </c>
      <c r="O23" s="1033">
        <v>0</v>
      </c>
      <c r="P23" s="1045">
        <f t="shared" si="10"/>
        <v>0</v>
      </c>
      <c r="Q23" s="1033">
        <f t="shared" si="2"/>
        <v>0</v>
      </c>
      <c r="R23" s="1045">
        <f t="shared" si="11"/>
        <v>0</v>
      </c>
      <c r="S23" s="1033">
        <v>357</v>
      </c>
      <c r="T23" s="1045">
        <f t="shared" si="12"/>
        <v>95.199999999999989</v>
      </c>
      <c r="U23" s="1033">
        <v>291</v>
      </c>
      <c r="V23" s="1051">
        <f t="shared" si="3"/>
        <v>74.234693877551024</v>
      </c>
      <c r="W23" s="1033">
        <f t="shared" si="4"/>
        <v>648</v>
      </c>
      <c r="X23" s="1045">
        <f t="shared" si="5"/>
        <v>84.485006518904825</v>
      </c>
    </row>
    <row r="24" spans="1:24" ht="20.25" customHeight="1" x14ac:dyDescent="0.2">
      <c r="A24" s="121">
        <f>'9'!A20</f>
        <v>12</v>
      </c>
      <c r="B24" s="121" t="str">
        <f>'9'!B20</f>
        <v>Jetis</v>
      </c>
      <c r="C24" s="121" t="str">
        <f>'9'!C20</f>
        <v>Kupang</v>
      </c>
      <c r="D24" s="1050">
        <v>365</v>
      </c>
      <c r="E24" s="1050">
        <v>348</v>
      </c>
      <c r="F24" s="1050">
        <f t="shared" si="6"/>
        <v>713</v>
      </c>
      <c r="G24" s="1033">
        <v>384</v>
      </c>
      <c r="H24" s="1045">
        <f t="shared" si="0"/>
        <v>105.20547945205479</v>
      </c>
      <c r="I24" s="1033">
        <v>373</v>
      </c>
      <c r="J24" s="1045">
        <f t="shared" si="7"/>
        <v>107.18390804597702</v>
      </c>
      <c r="K24" s="1033">
        <f t="shared" si="1"/>
        <v>757</v>
      </c>
      <c r="L24" s="1045">
        <f t="shared" si="8"/>
        <v>106.17110799438991</v>
      </c>
      <c r="M24" s="1033">
        <v>0</v>
      </c>
      <c r="N24" s="1045">
        <f t="shared" si="9"/>
        <v>0</v>
      </c>
      <c r="O24" s="1033">
        <v>0</v>
      </c>
      <c r="P24" s="1045">
        <f t="shared" si="10"/>
        <v>0</v>
      </c>
      <c r="Q24" s="1033">
        <f t="shared" si="2"/>
        <v>0</v>
      </c>
      <c r="R24" s="1045">
        <f t="shared" si="11"/>
        <v>0</v>
      </c>
      <c r="S24" s="1033">
        <v>368</v>
      </c>
      <c r="T24" s="1045">
        <f t="shared" si="12"/>
        <v>100.82191780821918</v>
      </c>
      <c r="U24" s="1033">
        <v>361</v>
      </c>
      <c r="V24" s="1051">
        <f t="shared" si="3"/>
        <v>103.73563218390804</v>
      </c>
      <c r="W24" s="1033">
        <f t="shared" si="4"/>
        <v>729</v>
      </c>
      <c r="X24" s="1045">
        <f t="shared" si="5"/>
        <v>102.24403927068724</v>
      </c>
    </row>
    <row r="25" spans="1:24" ht="20.25" customHeight="1" x14ac:dyDescent="0.2">
      <c r="A25" s="121">
        <f>'9'!A21</f>
        <v>13</v>
      </c>
      <c r="B25" s="121"/>
      <c r="C25" s="121" t="str">
        <f>'9'!C21</f>
        <v>Jetis</v>
      </c>
      <c r="D25" s="1050">
        <v>235</v>
      </c>
      <c r="E25" s="1050">
        <v>195</v>
      </c>
      <c r="F25" s="1050">
        <f t="shared" si="6"/>
        <v>430</v>
      </c>
      <c r="G25" s="1033">
        <v>213</v>
      </c>
      <c r="H25" s="1045">
        <f t="shared" si="0"/>
        <v>90.638297872340416</v>
      </c>
      <c r="I25" s="1033">
        <v>183</v>
      </c>
      <c r="J25" s="1045">
        <f t="shared" si="7"/>
        <v>93.84615384615384</v>
      </c>
      <c r="K25" s="1033">
        <f t="shared" si="1"/>
        <v>396</v>
      </c>
      <c r="L25" s="1045">
        <f t="shared" si="8"/>
        <v>92.093023255813961</v>
      </c>
      <c r="M25" s="1033">
        <v>0</v>
      </c>
      <c r="N25" s="1045">
        <f t="shared" si="9"/>
        <v>0</v>
      </c>
      <c r="O25" s="1033">
        <v>0</v>
      </c>
      <c r="P25" s="1045">
        <f t="shared" si="10"/>
        <v>0</v>
      </c>
      <c r="Q25" s="1033">
        <f t="shared" si="2"/>
        <v>0</v>
      </c>
      <c r="R25" s="1045">
        <f t="shared" si="11"/>
        <v>0</v>
      </c>
      <c r="S25" s="1033">
        <v>204</v>
      </c>
      <c r="T25" s="1045">
        <f t="shared" si="12"/>
        <v>86.808510638297875</v>
      </c>
      <c r="U25" s="1033">
        <v>182</v>
      </c>
      <c r="V25" s="1051">
        <f t="shared" si="3"/>
        <v>93.333333333333329</v>
      </c>
      <c r="W25" s="1033">
        <f t="shared" si="4"/>
        <v>386</v>
      </c>
      <c r="X25" s="1045">
        <f t="shared" si="5"/>
        <v>89.767441860465112</v>
      </c>
    </row>
    <row r="26" spans="1:24" ht="20.25" customHeight="1" x14ac:dyDescent="0.2">
      <c r="A26" s="121">
        <f>'9'!A22</f>
        <v>14</v>
      </c>
      <c r="B26" s="121" t="str">
        <f>'9'!B22</f>
        <v>Mojosari</v>
      </c>
      <c r="C26" s="121" t="str">
        <f>'9'!C22</f>
        <v>Mojosari</v>
      </c>
      <c r="D26" s="1050">
        <v>305</v>
      </c>
      <c r="E26" s="1050">
        <v>320</v>
      </c>
      <c r="F26" s="1050">
        <f t="shared" si="6"/>
        <v>625</v>
      </c>
      <c r="G26" s="1033">
        <v>298</v>
      </c>
      <c r="H26" s="1045">
        <f t="shared" si="0"/>
        <v>97.704918032786878</v>
      </c>
      <c r="I26" s="1033">
        <v>295</v>
      </c>
      <c r="J26" s="1045">
        <f t="shared" si="7"/>
        <v>92.1875</v>
      </c>
      <c r="K26" s="1033">
        <f t="shared" si="1"/>
        <v>593</v>
      </c>
      <c r="L26" s="1045">
        <f t="shared" si="8"/>
        <v>94.88</v>
      </c>
      <c r="M26" s="1033">
        <v>0</v>
      </c>
      <c r="N26" s="1045">
        <f t="shared" si="9"/>
        <v>0</v>
      </c>
      <c r="O26" s="1033">
        <v>0</v>
      </c>
      <c r="P26" s="1045">
        <f t="shared" si="10"/>
        <v>0</v>
      </c>
      <c r="Q26" s="1033">
        <f t="shared" si="2"/>
        <v>0</v>
      </c>
      <c r="R26" s="1045">
        <f t="shared" si="11"/>
        <v>0</v>
      </c>
      <c r="S26" s="1033">
        <v>330</v>
      </c>
      <c r="T26" s="1045">
        <f t="shared" si="12"/>
        <v>108.19672131147541</v>
      </c>
      <c r="U26" s="1033">
        <v>306</v>
      </c>
      <c r="V26" s="1051">
        <f t="shared" si="3"/>
        <v>95.625</v>
      </c>
      <c r="W26" s="1033">
        <f t="shared" si="4"/>
        <v>636</v>
      </c>
      <c r="X26" s="1045">
        <f>W26/F26*100</f>
        <v>101.76</v>
      </c>
    </row>
    <row r="27" spans="1:24" ht="20.25" customHeight="1" x14ac:dyDescent="0.2">
      <c r="A27" s="121">
        <f>'9'!A23</f>
        <v>15</v>
      </c>
      <c r="B27" s="121"/>
      <c r="C27" s="121" t="str">
        <f>'9'!C23</f>
        <v>Modopuro</v>
      </c>
      <c r="D27" s="1050">
        <v>289</v>
      </c>
      <c r="E27" s="1050">
        <v>285</v>
      </c>
      <c r="F27" s="1050">
        <f t="shared" si="6"/>
        <v>574</v>
      </c>
      <c r="G27" s="1033">
        <v>276</v>
      </c>
      <c r="H27" s="1045">
        <f t="shared" si="0"/>
        <v>95.501730103806224</v>
      </c>
      <c r="I27" s="1033">
        <v>245</v>
      </c>
      <c r="J27" s="1045">
        <f t="shared" si="7"/>
        <v>85.964912280701753</v>
      </c>
      <c r="K27" s="1033">
        <f t="shared" si="1"/>
        <v>521</v>
      </c>
      <c r="L27" s="1045">
        <f t="shared" si="8"/>
        <v>90.766550522648089</v>
      </c>
      <c r="M27" s="1033">
        <v>0</v>
      </c>
      <c r="N27" s="1045">
        <f t="shared" si="9"/>
        <v>0</v>
      </c>
      <c r="O27" s="1033">
        <v>0</v>
      </c>
      <c r="P27" s="1045">
        <f t="shared" si="10"/>
        <v>0</v>
      </c>
      <c r="Q27" s="1033">
        <f t="shared" si="2"/>
        <v>0</v>
      </c>
      <c r="R27" s="1045">
        <f t="shared" si="11"/>
        <v>0</v>
      </c>
      <c r="S27" s="1033">
        <v>271</v>
      </c>
      <c r="T27" s="1045">
        <f t="shared" si="12"/>
        <v>93.771626297577853</v>
      </c>
      <c r="U27" s="1033">
        <v>261</v>
      </c>
      <c r="V27" s="1051">
        <f t="shared" si="3"/>
        <v>91.578947368421055</v>
      </c>
      <c r="W27" s="1033">
        <f t="shared" si="4"/>
        <v>532</v>
      </c>
      <c r="X27" s="1045">
        <f t="shared" si="5"/>
        <v>92.682926829268297</v>
      </c>
    </row>
    <row r="28" spans="1:24" ht="20.25" customHeight="1" x14ac:dyDescent="0.2">
      <c r="A28" s="121">
        <f>'9'!A24</f>
        <v>16</v>
      </c>
      <c r="B28" s="121" t="str">
        <f>'9'!B24</f>
        <v>Pungging</v>
      </c>
      <c r="C28" s="121" t="str">
        <f>'9'!C24</f>
        <v>Pungging</v>
      </c>
      <c r="D28" s="1050">
        <v>384</v>
      </c>
      <c r="E28" s="1050">
        <v>395</v>
      </c>
      <c r="F28" s="1050">
        <f t="shared" si="6"/>
        <v>779</v>
      </c>
      <c r="G28" s="1033">
        <v>421</v>
      </c>
      <c r="H28" s="1045">
        <f t="shared" si="0"/>
        <v>109.63541666666667</v>
      </c>
      <c r="I28" s="1033">
        <v>386</v>
      </c>
      <c r="J28" s="1045">
        <f t="shared" si="7"/>
        <v>97.721518987341767</v>
      </c>
      <c r="K28" s="1033">
        <f t="shared" si="1"/>
        <v>807</v>
      </c>
      <c r="L28" s="1045">
        <f t="shared" si="8"/>
        <v>103.59435173299102</v>
      </c>
      <c r="M28" s="1033">
        <v>0</v>
      </c>
      <c r="N28" s="1045">
        <f t="shared" si="9"/>
        <v>0</v>
      </c>
      <c r="O28" s="1033">
        <v>0</v>
      </c>
      <c r="P28" s="1045">
        <f t="shared" si="10"/>
        <v>0</v>
      </c>
      <c r="Q28" s="1033">
        <f t="shared" si="2"/>
        <v>0</v>
      </c>
      <c r="R28" s="1045">
        <f t="shared" si="11"/>
        <v>0</v>
      </c>
      <c r="S28" s="1033">
        <v>427</v>
      </c>
      <c r="T28" s="1045">
        <f t="shared" si="12"/>
        <v>111.19791666666667</v>
      </c>
      <c r="U28" s="1033">
        <v>399</v>
      </c>
      <c r="V28" s="1051">
        <f t="shared" si="3"/>
        <v>101.01265822784811</v>
      </c>
      <c r="W28" s="1033">
        <f t="shared" si="4"/>
        <v>826</v>
      </c>
      <c r="X28" s="1045">
        <f t="shared" si="5"/>
        <v>106.03337612323492</v>
      </c>
    </row>
    <row r="29" spans="1:24" ht="20.25" customHeight="1" x14ac:dyDescent="0.2">
      <c r="A29" s="121">
        <f>'9'!A25</f>
        <v>17</v>
      </c>
      <c r="B29" s="121"/>
      <c r="C29" s="121" t="str">
        <f>'9'!C25</f>
        <v>Watukenongo</v>
      </c>
      <c r="D29" s="1050">
        <v>170</v>
      </c>
      <c r="E29" s="1050">
        <v>166</v>
      </c>
      <c r="F29" s="1050">
        <f t="shared" si="6"/>
        <v>336</v>
      </c>
      <c r="G29" s="1033">
        <v>161</v>
      </c>
      <c r="H29" s="1045">
        <f t="shared" si="0"/>
        <v>94.705882352941174</v>
      </c>
      <c r="I29" s="1033">
        <v>152</v>
      </c>
      <c r="J29" s="1045">
        <f t="shared" si="7"/>
        <v>91.566265060240966</v>
      </c>
      <c r="K29" s="1033">
        <f t="shared" si="1"/>
        <v>313</v>
      </c>
      <c r="L29" s="1045">
        <f t="shared" si="8"/>
        <v>93.154761904761912</v>
      </c>
      <c r="M29" s="1033">
        <v>0</v>
      </c>
      <c r="N29" s="1045">
        <f t="shared" si="9"/>
        <v>0</v>
      </c>
      <c r="O29" s="1033">
        <v>0</v>
      </c>
      <c r="P29" s="1045">
        <f t="shared" si="10"/>
        <v>0</v>
      </c>
      <c r="Q29" s="1033">
        <f t="shared" si="2"/>
        <v>0</v>
      </c>
      <c r="R29" s="1045">
        <f t="shared" si="11"/>
        <v>0</v>
      </c>
      <c r="S29" s="1033">
        <v>136</v>
      </c>
      <c r="T29" s="1045">
        <f t="shared" si="12"/>
        <v>80</v>
      </c>
      <c r="U29" s="1033">
        <v>147</v>
      </c>
      <c r="V29" s="1051">
        <f t="shared" si="3"/>
        <v>88.554216867469876</v>
      </c>
      <c r="W29" s="1033">
        <f t="shared" si="4"/>
        <v>283</v>
      </c>
      <c r="X29" s="1045">
        <f t="shared" si="5"/>
        <v>84.226190476190482</v>
      </c>
    </row>
    <row r="30" spans="1:24" ht="20.25" customHeight="1" x14ac:dyDescent="0.2">
      <c r="A30" s="121">
        <f>'9'!A26</f>
        <v>18</v>
      </c>
      <c r="B30" s="121" t="str">
        <f>'9'!B26</f>
        <v>Ngoro</v>
      </c>
      <c r="C30" s="121" t="str">
        <f>'9'!C26</f>
        <v>Ngoro</v>
      </c>
      <c r="D30" s="1050">
        <v>368</v>
      </c>
      <c r="E30" s="1050">
        <v>384</v>
      </c>
      <c r="F30" s="1050">
        <f t="shared" si="6"/>
        <v>752</v>
      </c>
      <c r="G30" s="1033">
        <v>385</v>
      </c>
      <c r="H30" s="1045">
        <f t="shared" si="0"/>
        <v>104.61956521739131</v>
      </c>
      <c r="I30" s="1033">
        <v>390</v>
      </c>
      <c r="J30" s="1045">
        <f t="shared" si="7"/>
        <v>101.5625</v>
      </c>
      <c r="K30" s="1033">
        <f t="shared" si="1"/>
        <v>775</v>
      </c>
      <c r="L30" s="1045">
        <f t="shared" si="8"/>
        <v>103.05851063829788</v>
      </c>
      <c r="M30" s="1033">
        <v>0</v>
      </c>
      <c r="N30" s="1045">
        <f t="shared" si="9"/>
        <v>0</v>
      </c>
      <c r="O30" s="1033">
        <v>0</v>
      </c>
      <c r="P30" s="1045">
        <f t="shared" si="10"/>
        <v>0</v>
      </c>
      <c r="Q30" s="1033">
        <f t="shared" si="2"/>
        <v>0</v>
      </c>
      <c r="R30" s="1045">
        <f t="shared" si="11"/>
        <v>0</v>
      </c>
      <c r="S30" s="1033">
        <v>447</v>
      </c>
      <c r="T30" s="1045">
        <f t="shared" si="12"/>
        <v>121.46739130434783</v>
      </c>
      <c r="U30" s="1033">
        <v>433</v>
      </c>
      <c r="V30" s="1051">
        <f t="shared" si="3"/>
        <v>112.76041666666667</v>
      </c>
      <c r="W30" s="1033">
        <f t="shared" si="4"/>
        <v>880</v>
      </c>
      <c r="X30" s="1045">
        <f t="shared" si="5"/>
        <v>117.02127659574468</v>
      </c>
    </row>
    <row r="31" spans="1:24" ht="20.25" customHeight="1" x14ac:dyDescent="0.2">
      <c r="A31" s="121">
        <f>'9'!A27</f>
        <v>19</v>
      </c>
      <c r="B31" s="121"/>
      <c r="C31" s="121" t="str">
        <f>'9'!C27</f>
        <v>Manduro</v>
      </c>
      <c r="D31" s="1050">
        <v>206</v>
      </c>
      <c r="E31" s="1050">
        <v>226</v>
      </c>
      <c r="F31" s="1050">
        <f t="shared" si="6"/>
        <v>432</v>
      </c>
      <c r="G31" s="1033">
        <v>237</v>
      </c>
      <c r="H31" s="1045">
        <f t="shared" si="0"/>
        <v>115.04854368932038</v>
      </c>
      <c r="I31" s="1033">
        <v>217</v>
      </c>
      <c r="J31" s="1045">
        <f t="shared" si="7"/>
        <v>96.017699115044252</v>
      </c>
      <c r="K31" s="1033">
        <f t="shared" si="1"/>
        <v>454</v>
      </c>
      <c r="L31" s="1045">
        <f t="shared" si="8"/>
        <v>105.09259259259258</v>
      </c>
      <c r="M31" s="1033">
        <v>0</v>
      </c>
      <c r="N31" s="1045">
        <f t="shared" si="9"/>
        <v>0</v>
      </c>
      <c r="O31" s="1033">
        <v>0</v>
      </c>
      <c r="P31" s="1045">
        <f t="shared" si="10"/>
        <v>0</v>
      </c>
      <c r="Q31" s="1033">
        <f t="shared" si="2"/>
        <v>0</v>
      </c>
      <c r="R31" s="1045">
        <f t="shared" si="11"/>
        <v>0</v>
      </c>
      <c r="S31" s="1033">
        <v>254</v>
      </c>
      <c r="T31" s="1045">
        <f t="shared" si="12"/>
        <v>123.3009708737864</v>
      </c>
      <c r="U31" s="1033">
        <v>240</v>
      </c>
      <c r="V31" s="1051">
        <f t="shared" si="3"/>
        <v>106.19469026548674</v>
      </c>
      <c r="W31" s="1033">
        <f t="shared" si="4"/>
        <v>494</v>
      </c>
      <c r="X31" s="1045">
        <f t="shared" si="5"/>
        <v>114.35185185185186</v>
      </c>
    </row>
    <row r="32" spans="1:24" ht="20.25" customHeight="1" x14ac:dyDescent="0.2">
      <c r="A32" s="121">
        <f>'9'!A28</f>
        <v>20</v>
      </c>
      <c r="B32" s="121" t="str">
        <f>'9'!B28</f>
        <v>Dlanggu</v>
      </c>
      <c r="C32" s="121" t="str">
        <f>'9'!C28</f>
        <v>Dlanggu</v>
      </c>
      <c r="D32" s="1050">
        <v>400</v>
      </c>
      <c r="E32" s="1050">
        <v>399</v>
      </c>
      <c r="F32" s="1050">
        <f t="shared" si="6"/>
        <v>799</v>
      </c>
      <c r="G32" s="1033">
        <v>409</v>
      </c>
      <c r="H32" s="1045">
        <f t="shared" si="0"/>
        <v>102.25</v>
      </c>
      <c r="I32" s="1033">
        <v>410</v>
      </c>
      <c r="J32" s="1045">
        <f t="shared" si="7"/>
        <v>102.75689223057644</v>
      </c>
      <c r="K32" s="1033">
        <f t="shared" si="1"/>
        <v>819</v>
      </c>
      <c r="L32" s="1045">
        <f t="shared" si="8"/>
        <v>102.50312891113893</v>
      </c>
      <c r="M32" s="1033">
        <v>0</v>
      </c>
      <c r="N32" s="1045">
        <f t="shared" si="9"/>
        <v>0</v>
      </c>
      <c r="O32" s="1033">
        <v>0</v>
      </c>
      <c r="P32" s="1045">
        <f t="shared" si="10"/>
        <v>0</v>
      </c>
      <c r="Q32" s="1033">
        <f t="shared" si="2"/>
        <v>0</v>
      </c>
      <c r="R32" s="1045">
        <f t="shared" si="11"/>
        <v>0</v>
      </c>
      <c r="S32" s="1033">
        <v>457</v>
      </c>
      <c r="T32" s="1045">
        <f t="shared" si="12"/>
        <v>114.25</v>
      </c>
      <c r="U32" s="1033">
        <v>426</v>
      </c>
      <c r="V32" s="1051">
        <f t="shared" si="3"/>
        <v>106.76691729323309</v>
      </c>
      <c r="W32" s="1033">
        <f t="shared" si="4"/>
        <v>883</v>
      </c>
      <c r="X32" s="1045">
        <f t="shared" si="5"/>
        <v>110.51314142678348</v>
      </c>
    </row>
    <row r="33" spans="1:24" ht="20.25" customHeight="1" x14ac:dyDescent="0.2">
      <c r="A33" s="121">
        <f>'9'!A29</f>
        <v>21</v>
      </c>
      <c r="B33" s="121" t="str">
        <f>'9'!B29</f>
        <v>Kutorejo</v>
      </c>
      <c r="C33" s="121" t="str">
        <f>'9'!C29</f>
        <v>Kutorejo</v>
      </c>
      <c r="D33" s="1050">
        <v>229</v>
      </c>
      <c r="E33" s="1050">
        <v>181</v>
      </c>
      <c r="F33" s="1050">
        <f t="shared" ref="F33:F39" si="13">SUM(D33:E33)</f>
        <v>410</v>
      </c>
      <c r="G33" s="1033">
        <v>207</v>
      </c>
      <c r="H33" s="1045">
        <f t="shared" ref="H33:H40" si="14">G33/D33*100</f>
        <v>90.393013100436676</v>
      </c>
      <c r="I33" s="1033">
        <v>190</v>
      </c>
      <c r="J33" s="1045">
        <f t="shared" ref="J33:J40" si="15">I33/E33*100</f>
        <v>104.97237569060773</v>
      </c>
      <c r="K33" s="1033">
        <f t="shared" ref="K33:K39" si="16">SUM(G33,I33)</f>
        <v>397</v>
      </c>
      <c r="L33" s="1045">
        <f t="shared" ref="L33:L40" si="17">K33/F33*100</f>
        <v>96.829268292682926</v>
      </c>
      <c r="M33" s="1033">
        <v>0</v>
      </c>
      <c r="N33" s="1045">
        <f t="shared" ref="N33:N40" si="18">M33/D33*100</f>
        <v>0</v>
      </c>
      <c r="O33" s="1033">
        <v>0</v>
      </c>
      <c r="P33" s="1045">
        <f t="shared" ref="P33:P40" si="19">O33/E33*100</f>
        <v>0</v>
      </c>
      <c r="Q33" s="1033">
        <f t="shared" ref="Q33:Q39" si="20">SUM(M33,O33)</f>
        <v>0</v>
      </c>
      <c r="R33" s="1045">
        <f t="shared" ref="R33:R40" si="21">Q33/F33*100</f>
        <v>0</v>
      </c>
      <c r="S33" s="1033">
        <v>222</v>
      </c>
      <c r="T33" s="1045">
        <f t="shared" ref="T33:T40" si="22">S33/D33*100</f>
        <v>96.943231441048042</v>
      </c>
      <c r="U33" s="1033">
        <v>178</v>
      </c>
      <c r="V33" s="1051">
        <f t="shared" ref="V33:V40" si="23">U33/E33*100</f>
        <v>98.342541436464089</v>
      </c>
      <c r="W33" s="1033">
        <f t="shared" ref="W33:W39" si="24">SUM(S33,U33)</f>
        <v>400</v>
      </c>
      <c r="X33" s="1045">
        <f t="shared" ref="X33:X40" si="25">W33/F33*100</f>
        <v>97.560975609756099</v>
      </c>
    </row>
    <row r="34" spans="1:24" ht="20.25" customHeight="1" x14ac:dyDescent="0.2">
      <c r="A34" s="121">
        <f>'9'!A30</f>
        <v>22</v>
      </c>
      <c r="B34" s="121"/>
      <c r="C34" s="121" t="str">
        <f>'9'!C30</f>
        <v>Pesanggrahan</v>
      </c>
      <c r="D34" s="1050">
        <v>234</v>
      </c>
      <c r="E34" s="1050">
        <v>266</v>
      </c>
      <c r="F34" s="1050">
        <f t="shared" si="13"/>
        <v>500</v>
      </c>
      <c r="G34" s="1033">
        <v>195</v>
      </c>
      <c r="H34" s="1045">
        <f t="shared" si="14"/>
        <v>83.333333333333343</v>
      </c>
      <c r="I34" s="1033">
        <v>197</v>
      </c>
      <c r="J34" s="1045">
        <f t="shared" si="15"/>
        <v>74.060150375939855</v>
      </c>
      <c r="K34" s="1033">
        <f t="shared" si="16"/>
        <v>392</v>
      </c>
      <c r="L34" s="1045">
        <f t="shared" si="17"/>
        <v>78.400000000000006</v>
      </c>
      <c r="M34" s="1033">
        <v>0</v>
      </c>
      <c r="N34" s="1045">
        <f t="shared" si="18"/>
        <v>0</v>
      </c>
      <c r="O34" s="1033">
        <v>0</v>
      </c>
      <c r="P34" s="1045">
        <f t="shared" si="19"/>
        <v>0</v>
      </c>
      <c r="Q34" s="1033">
        <f t="shared" si="20"/>
        <v>0</v>
      </c>
      <c r="R34" s="1045">
        <f t="shared" si="21"/>
        <v>0</v>
      </c>
      <c r="S34" s="1033">
        <v>222</v>
      </c>
      <c r="T34" s="1045">
        <f t="shared" si="22"/>
        <v>94.871794871794862</v>
      </c>
      <c r="U34" s="1033">
        <v>209</v>
      </c>
      <c r="V34" s="1051">
        <f t="shared" si="23"/>
        <v>78.571428571428569</v>
      </c>
      <c r="W34" s="1033">
        <f t="shared" si="24"/>
        <v>431</v>
      </c>
      <c r="X34" s="1045">
        <f t="shared" si="25"/>
        <v>86.2</v>
      </c>
    </row>
    <row r="35" spans="1:24" ht="20.25" customHeight="1" x14ac:dyDescent="0.2">
      <c r="A35" s="121">
        <f>'9'!A31</f>
        <v>23</v>
      </c>
      <c r="B35" s="121" t="str">
        <f>'9'!B31</f>
        <v>Pacet</v>
      </c>
      <c r="C35" s="121" t="str">
        <f>'9'!C31</f>
        <v>Pacet</v>
      </c>
      <c r="D35" s="1050">
        <v>205</v>
      </c>
      <c r="E35" s="1050">
        <v>229</v>
      </c>
      <c r="F35" s="1050">
        <f t="shared" si="13"/>
        <v>434</v>
      </c>
      <c r="G35" s="1033">
        <v>239</v>
      </c>
      <c r="H35" s="1045">
        <f t="shared" si="14"/>
        <v>116.58536585365853</v>
      </c>
      <c r="I35" s="1033">
        <v>204</v>
      </c>
      <c r="J35" s="1045">
        <f t="shared" si="15"/>
        <v>89.082969432314414</v>
      </c>
      <c r="K35" s="1033">
        <f t="shared" si="16"/>
        <v>443</v>
      </c>
      <c r="L35" s="1045">
        <f t="shared" si="17"/>
        <v>102.07373271889402</v>
      </c>
      <c r="M35" s="1033">
        <v>0</v>
      </c>
      <c r="N35" s="1045">
        <f t="shared" si="18"/>
        <v>0</v>
      </c>
      <c r="O35" s="1033">
        <v>0</v>
      </c>
      <c r="P35" s="1045">
        <f t="shared" si="19"/>
        <v>0</v>
      </c>
      <c r="Q35" s="1033">
        <f t="shared" si="20"/>
        <v>0</v>
      </c>
      <c r="R35" s="1045">
        <f t="shared" si="21"/>
        <v>0</v>
      </c>
      <c r="S35" s="1033">
        <v>250</v>
      </c>
      <c r="T35" s="1045">
        <f t="shared" si="22"/>
        <v>121.95121951219512</v>
      </c>
      <c r="U35" s="1033">
        <v>214</v>
      </c>
      <c r="V35" s="1051">
        <f t="shared" si="23"/>
        <v>93.449781659388648</v>
      </c>
      <c r="W35" s="1033">
        <f t="shared" si="24"/>
        <v>464</v>
      </c>
      <c r="X35" s="1045">
        <f t="shared" si="25"/>
        <v>106.91244239631337</v>
      </c>
    </row>
    <row r="36" spans="1:24" ht="20.25" customHeight="1" x14ac:dyDescent="0.2">
      <c r="A36" s="121">
        <f>'9'!A32</f>
        <v>24</v>
      </c>
      <c r="B36" s="121"/>
      <c r="C36" s="121" t="str">
        <f>'9'!C32</f>
        <v>Pandan</v>
      </c>
      <c r="D36" s="1050">
        <v>168</v>
      </c>
      <c r="E36" s="1050">
        <v>187</v>
      </c>
      <c r="F36" s="1050">
        <f t="shared" si="13"/>
        <v>355</v>
      </c>
      <c r="G36" s="1033">
        <v>158</v>
      </c>
      <c r="H36" s="1045">
        <f t="shared" si="14"/>
        <v>94.047619047619051</v>
      </c>
      <c r="I36" s="1033">
        <v>149</v>
      </c>
      <c r="J36" s="1045">
        <f t="shared" si="15"/>
        <v>79.679144385026731</v>
      </c>
      <c r="K36" s="1033">
        <f t="shared" si="16"/>
        <v>307</v>
      </c>
      <c r="L36" s="1045">
        <f t="shared" si="17"/>
        <v>86.478873239436609</v>
      </c>
      <c r="M36" s="1033">
        <v>0</v>
      </c>
      <c r="N36" s="1045">
        <f t="shared" si="18"/>
        <v>0</v>
      </c>
      <c r="O36" s="1033">
        <v>0</v>
      </c>
      <c r="P36" s="1045">
        <f t="shared" si="19"/>
        <v>0</v>
      </c>
      <c r="Q36" s="1033">
        <f t="shared" si="20"/>
        <v>0</v>
      </c>
      <c r="R36" s="1045">
        <f t="shared" si="21"/>
        <v>0</v>
      </c>
      <c r="S36" s="1033">
        <v>201</v>
      </c>
      <c r="T36" s="1045">
        <f t="shared" si="22"/>
        <v>119.64285714285714</v>
      </c>
      <c r="U36" s="1033">
        <v>194</v>
      </c>
      <c r="V36" s="1051">
        <f t="shared" si="23"/>
        <v>103.74331550802138</v>
      </c>
      <c r="W36" s="1033">
        <f t="shared" si="24"/>
        <v>395</v>
      </c>
      <c r="X36" s="1045">
        <f t="shared" si="25"/>
        <v>111.26760563380283</v>
      </c>
    </row>
    <row r="37" spans="1:24" ht="20.25" customHeight="1" x14ac:dyDescent="0.2">
      <c r="A37" s="121">
        <f>'9'!A33</f>
        <v>25</v>
      </c>
      <c r="B37" s="121" t="str">
        <f>'9'!B33</f>
        <v>Trawas</v>
      </c>
      <c r="C37" s="121" t="str">
        <f>'9'!C33</f>
        <v>Trawas</v>
      </c>
      <c r="D37" s="1050">
        <v>157</v>
      </c>
      <c r="E37" s="1050">
        <v>188</v>
      </c>
      <c r="F37" s="1050">
        <f t="shared" si="13"/>
        <v>345</v>
      </c>
      <c r="G37" s="1033">
        <v>211</v>
      </c>
      <c r="H37" s="1045">
        <f t="shared" si="14"/>
        <v>134.39490445859872</v>
      </c>
      <c r="I37" s="1033">
        <v>188</v>
      </c>
      <c r="J37" s="1045">
        <f t="shared" si="15"/>
        <v>100</v>
      </c>
      <c r="K37" s="1033">
        <f t="shared" si="16"/>
        <v>399</v>
      </c>
      <c r="L37" s="1045">
        <f t="shared" si="17"/>
        <v>115.65217391304347</v>
      </c>
      <c r="M37" s="1033">
        <v>0</v>
      </c>
      <c r="N37" s="1045">
        <f t="shared" si="18"/>
        <v>0</v>
      </c>
      <c r="O37" s="1033">
        <v>0</v>
      </c>
      <c r="P37" s="1045">
        <f t="shared" si="19"/>
        <v>0</v>
      </c>
      <c r="Q37" s="1033">
        <f t="shared" si="20"/>
        <v>0</v>
      </c>
      <c r="R37" s="1045">
        <f t="shared" si="21"/>
        <v>0</v>
      </c>
      <c r="S37" s="1033">
        <v>221</v>
      </c>
      <c r="T37" s="1045">
        <f t="shared" si="22"/>
        <v>140.76433121019107</v>
      </c>
      <c r="U37" s="1033">
        <v>186</v>
      </c>
      <c r="V37" s="1051">
        <f t="shared" si="23"/>
        <v>98.936170212765958</v>
      </c>
      <c r="W37" s="1033">
        <f t="shared" si="24"/>
        <v>407</v>
      </c>
      <c r="X37" s="1045">
        <f t="shared" si="25"/>
        <v>117.97101449275362</v>
      </c>
    </row>
    <row r="38" spans="1:24" ht="20.25" customHeight="1" x14ac:dyDescent="0.2">
      <c r="A38" s="121">
        <f>'9'!A34</f>
        <v>26</v>
      </c>
      <c r="B38" s="121" t="str">
        <f>'9'!B34</f>
        <v>Gondang</v>
      </c>
      <c r="C38" s="121" t="str">
        <f>'9'!C34</f>
        <v>Gondang</v>
      </c>
      <c r="D38" s="1050">
        <v>333</v>
      </c>
      <c r="E38" s="1050">
        <v>282</v>
      </c>
      <c r="F38" s="1050">
        <f t="shared" si="13"/>
        <v>615</v>
      </c>
      <c r="G38" s="1033">
        <v>246</v>
      </c>
      <c r="H38" s="1045">
        <f t="shared" si="14"/>
        <v>73.873873873873876</v>
      </c>
      <c r="I38" s="1033">
        <v>249</v>
      </c>
      <c r="J38" s="1045">
        <f t="shared" si="15"/>
        <v>88.297872340425528</v>
      </c>
      <c r="K38" s="1033">
        <f t="shared" si="16"/>
        <v>495</v>
      </c>
      <c r="L38" s="1045">
        <f t="shared" si="17"/>
        <v>80.487804878048792</v>
      </c>
      <c r="M38" s="1033">
        <v>0</v>
      </c>
      <c r="N38" s="1045">
        <f t="shared" si="18"/>
        <v>0</v>
      </c>
      <c r="O38" s="1033">
        <v>0</v>
      </c>
      <c r="P38" s="1045">
        <f t="shared" si="19"/>
        <v>0</v>
      </c>
      <c r="Q38" s="1033">
        <f t="shared" si="20"/>
        <v>0</v>
      </c>
      <c r="R38" s="1045">
        <f t="shared" si="21"/>
        <v>0</v>
      </c>
      <c r="S38" s="1033">
        <v>302</v>
      </c>
      <c r="T38" s="1045">
        <f t="shared" si="22"/>
        <v>90.690690690690687</v>
      </c>
      <c r="U38" s="1033">
        <v>309</v>
      </c>
      <c r="V38" s="1051">
        <f t="shared" si="23"/>
        <v>109.57446808510637</v>
      </c>
      <c r="W38" s="1033">
        <f t="shared" si="24"/>
        <v>611</v>
      </c>
      <c r="X38" s="1045">
        <f t="shared" si="25"/>
        <v>99.349593495934968</v>
      </c>
    </row>
    <row r="39" spans="1:24" ht="20.25" customHeight="1" x14ac:dyDescent="0.2">
      <c r="A39" s="121">
        <f>'9'!A35</f>
        <v>27</v>
      </c>
      <c r="B39" s="121" t="str">
        <f>'9'!B35</f>
        <v>Jatirejo</v>
      </c>
      <c r="C39" s="121" t="str">
        <f>'9'!C35</f>
        <v>Jatirejo</v>
      </c>
      <c r="D39" s="1050">
        <v>380</v>
      </c>
      <c r="E39" s="1050">
        <v>368</v>
      </c>
      <c r="F39" s="1050">
        <f t="shared" si="13"/>
        <v>748</v>
      </c>
      <c r="G39" s="1033">
        <v>420</v>
      </c>
      <c r="H39" s="1045">
        <f t="shared" si="14"/>
        <v>110.5263157894737</v>
      </c>
      <c r="I39" s="1033">
        <v>351</v>
      </c>
      <c r="J39" s="1045">
        <f t="shared" si="15"/>
        <v>95.380434782608688</v>
      </c>
      <c r="K39" s="1033">
        <f t="shared" si="16"/>
        <v>771</v>
      </c>
      <c r="L39" s="1045">
        <f t="shared" si="17"/>
        <v>103.07486631016043</v>
      </c>
      <c r="M39" s="1033">
        <v>0</v>
      </c>
      <c r="N39" s="1045">
        <f t="shared" si="18"/>
        <v>0</v>
      </c>
      <c r="O39" s="1033">
        <v>0</v>
      </c>
      <c r="P39" s="1045">
        <f t="shared" si="19"/>
        <v>0</v>
      </c>
      <c r="Q39" s="1033">
        <f t="shared" si="20"/>
        <v>0</v>
      </c>
      <c r="R39" s="1045">
        <f t="shared" si="21"/>
        <v>0</v>
      </c>
      <c r="S39" s="1033">
        <v>428</v>
      </c>
      <c r="T39" s="1045">
        <f t="shared" si="22"/>
        <v>112.63157894736841</v>
      </c>
      <c r="U39" s="1033">
        <v>375</v>
      </c>
      <c r="V39" s="1051">
        <f t="shared" si="23"/>
        <v>101.90217391304348</v>
      </c>
      <c r="W39" s="1033">
        <f t="shared" si="24"/>
        <v>803</v>
      </c>
      <c r="X39" s="1045">
        <f t="shared" si="25"/>
        <v>107.35294117647058</v>
      </c>
    </row>
    <row r="40" spans="1:24" ht="27" customHeight="1" x14ac:dyDescent="0.2">
      <c r="A40" s="846" t="s">
        <v>157</v>
      </c>
      <c r="B40" s="847"/>
      <c r="C40" s="847"/>
      <c r="D40" s="1052">
        <f>SUM(D13:D39)</f>
        <v>8076</v>
      </c>
      <c r="E40" s="1052">
        <f>SUM(E13:E39)</f>
        <v>7954</v>
      </c>
      <c r="F40" s="1052">
        <f>SUM(F13:F39)</f>
        <v>16030</v>
      </c>
      <c r="G40" s="1036">
        <f>SUM(G13:G39)</f>
        <v>7968</v>
      </c>
      <c r="H40" s="1047">
        <f t="shared" si="14"/>
        <v>98.662704309063898</v>
      </c>
      <c r="I40" s="1036">
        <f>SUM(I13:I39)</f>
        <v>7463</v>
      </c>
      <c r="J40" s="1047">
        <f t="shared" si="15"/>
        <v>93.827005280362087</v>
      </c>
      <c r="K40" s="1036">
        <f>SUM(K13:K39)</f>
        <v>15431</v>
      </c>
      <c r="L40" s="1047">
        <f t="shared" si="17"/>
        <v>96.263256394260765</v>
      </c>
      <c r="M40" s="1036">
        <f>SUM(M13:M39)</f>
        <v>0</v>
      </c>
      <c r="N40" s="1047">
        <f t="shared" si="18"/>
        <v>0</v>
      </c>
      <c r="O40" s="1036">
        <f>SUM(O13:O39)</f>
        <v>0</v>
      </c>
      <c r="P40" s="1047">
        <f t="shared" si="19"/>
        <v>0</v>
      </c>
      <c r="Q40" s="1036">
        <f>SUM(Q13:Q39)</f>
        <v>0</v>
      </c>
      <c r="R40" s="1047">
        <f t="shared" si="21"/>
        <v>0</v>
      </c>
      <c r="S40" s="1036">
        <f>SUM(S13:S39)</f>
        <v>8369</v>
      </c>
      <c r="T40" s="1047">
        <f t="shared" si="22"/>
        <v>103.62803368003964</v>
      </c>
      <c r="U40" s="1036">
        <f>SUM(U13:U39)</f>
        <v>7821</v>
      </c>
      <c r="V40" s="1053">
        <f t="shared" si="23"/>
        <v>98.327885340709074</v>
      </c>
      <c r="W40" s="1036">
        <f>SUM(W13:W39)</f>
        <v>16190</v>
      </c>
      <c r="X40" s="1047">
        <f t="shared" si="25"/>
        <v>100.99812850904554</v>
      </c>
    </row>
    <row r="41" spans="1:24" x14ac:dyDescent="0.2">
      <c r="A41" s="1"/>
      <c r="B41" s="1"/>
      <c r="C41" s="1"/>
      <c r="D41" s="1"/>
      <c r="E41" s="1"/>
      <c r="V41" s="71"/>
    </row>
    <row r="42" spans="1:24" x14ac:dyDescent="0.2">
      <c r="A42" s="689" t="s">
        <v>1344</v>
      </c>
    </row>
  </sheetData>
  <mergeCells count="18">
    <mergeCell ref="U10:V10"/>
    <mergeCell ref="W10:X10"/>
    <mergeCell ref="I10:J10"/>
    <mergeCell ref="K10:L10"/>
    <mergeCell ref="M10:N10"/>
    <mergeCell ref="O10:P10"/>
    <mergeCell ref="Q10:R10"/>
    <mergeCell ref="S10:T10"/>
    <mergeCell ref="A7:A11"/>
    <mergeCell ref="B7:B11"/>
    <mergeCell ref="C7:C11"/>
    <mergeCell ref="D7:F10"/>
    <mergeCell ref="G7:X7"/>
    <mergeCell ref="G8:R8"/>
    <mergeCell ref="S8:X9"/>
    <mergeCell ref="G9:L9"/>
    <mergeCell ref="M9:R9"/>
    <mergeCell ref="G10:H10"/>
  </mergeCells>
  <printOptions horizontalCentered="1"/>
  <pageMargins left="0.81" right="0.8" top="0.9" bottom="0.9" header="0" footer="0"/>
  <pageSetup paperSize="130" scale="5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0"/>
    <pageSetUpPr fitToPage="1"/>
  </sheetPr>
  <dimension ref="A1:H27"/>
  <sheetViews>
    <sheetView tabSelected="1" view="pageBreakPreview" zoomScale="60" zoomScaleNormal="80" workbookViewId="0">
      <selection activeCell="E39" sqref="E39"/>
    </sheetView>
  </sheetViews>
  <sheetFormatPr defaultColWidth="11.42578125" defaultRowHeight="15" x14ac:dyDescent="0.2"/>
  <cols>
    <col min="1" max="1" width="5.7109375" style="26" customWidth="1"/>
    <col min="2" max="2" width="51.28515625" style="26" customWidth="1"/>
    <col min="3" max="3" width="12.42578125" style="26" customWidth="1"/>
    <col min="4" max="5" width="15.7109375" style="26" customWidth="1"/>
    <col min="6" max="6" width="12.85546875" style="26" customWidth="1"/>
    <col min="7" max="8" width="15.7109375" style="26" customWidth="1"/>
    <col min="9" max="16384" width="11.42578125" style="26"/>
  </cols>
  <sheetData>
    <row r="1" spans="1:8" ht="15.75" x14ac:dyDescent="0.2">
      <c r="A1" s="1176" t="s">
        <v>117</v>
      </c>
      <c r="B1" s="1177"/>
      <c r="C1" s="25"/>
      <c r="D1" s="5"/>
    </row>
    <row r="2" spans="1:8" ht="15.75" x14ac:dyDescent="0.2">
      <c r="A2" s="56"/>
      <c r="B2" s="24"/>
      <c r="C2" s="25"/>
      <c r="D2" s="5"/>
    </row>
    <row r="3" spans="1:8" s="212" customFormat="1" ht="15" customHeight="1" x14ac:dyDescent="0.25">
      <c r="A3" s="1181" t="s">
        <v>669</v>
      </c>
      <c r="B3" s="1181"/>
      <c r="C3" s="1181"/>
      <c r="D3" s="1181"/>
      <c r="E3" s="1181"/>
      <c r="F3" s="1181"/>
      <c r="G3" s="1181"/>
      <c r="H3" s="1181"/>
    </row>
    <row r="4" spans="1:8" s="212" customFormat="1" ht="16.5" x14ac:dyDescent="0.25">
      <c r="A4" s="213" t="s">
        <v>276</v>
      </c>
      <c r="B4" s="213"/>
      <c r="C4" s="213"/>
      <c r="D4" s="213"/>
      <c r="E4" s="213"/>
      <c r="F4" s="213"/>
      <c r="G4" s="213"/>
      <c r="H4" s="213"/>
    </row>
    <row r="5" spans="1:8" s="212" customFormat="1" ht="16.5" x14ac:dyDescent="0.25">
      <c r="B5" s="203"/>
      <c r="C5" s="210" t="str">
        <f>'1'!E5</f>
        <v>KABUPATEN</v>
      </c>
      <c r="D5" s="206" t="str">
        <f>'1'!F5</f>
        <v>MOJOKERTO</v>
      </c>
    </row>
    <row r="6" spans="1:8" s="212" customFormat="1" ht="16.5" x14ac:dyDescent="0.25">
      <c r="B6" s="203"/>
      <c r="C6" s="210" t="str">
        <f>'1'!E6</f>
        <v xml:space="preserve">TAHUN </v>
      </c>
      <c r="D6" s="206">
        <f>'1'!F6</f>
        <v>2021</v>
      </c>
    </row>
    <row r="7" spans="1:8" x14ac:dyDescent="0.2">
      <c r="A7" s="704"/>
      <c r="B7" s="705"/>
      <c r="C7" s="705"/>
      <c r="D7" s="705"/>
      <c r="E7" s="705"/>
    </row>
    <row r="8" spans="1:8" ht="23.25" customHeight="1" x14ac:dyDescent="0.2">
      <c r="A8" s="1164" t="s">
        <v>153</v>
      </c>
      <c r="B8" s="1164" t="s">
        <v>236</v>
      </c>
      <c r="C8" s="1178" t="s">
        <v>161</v>
      </c>
      <c r="D8" s="1179"/>
      <c r="E8" s="1180"/>
      <c r="F8" s="1178" t="s">
        <v>297</v>
      </c>
      <c r="G8" s="1179"/>
      <c r="H8" s="1180"/>
    </row>
    <row r="9" spans="1:8" ht="45" customHeight="1" x14ac:dyDescent="0.2">
      <c r="A9" s="1166"/>
      <c r="B9" s="1166"/>
      <c r="C9" s="33" t="s">
        <v>150</v>
      </c>
      <c r="D9" s="33" t="s">
        <v>151</v>
      </c>
      <c r="E9" s="19" t="s">
        <v>298</v>
      </c>
      <c r="F9" s="95" t="s">
        <v>150</v>
      </c>
      <c r="G9" s="33" t="s">
        <v>948</v>
      </c>
      <c r="H9" s="19" t="s">
        <v>298</v>
      </c>
    </row>
    <row r="10" spans="1:8" x14ac:dyDescent="0.2">
      <c r="A10" s="129">
        <v>1</v>
      </c>
      <c r="B10" s="129">
        <v>2</v>
      </c>
      <c r="C10" s="129">
        <v>3</v>
      </c>
      <c r="D10" s="129">
        <v>4</v>
      </c>
      <c r="E10" s="129">
        <v>5</v>
      </c>
      <c r="F10" s="129">
        <v>6</v>
      </c>
      <c r="G10" s="129">
        <v>7</v>
      </c>
      <c r="H10" s="129">
        <v>8</v>
      </c>
    </row>
    <row r="11" spans="1:8" ht="24.95" customHeight="1" x14ac:dyDescent="0.2">
      <c r="A11" s="7">
        <v>1</v>
      </c>
      <c r="B11" s="195" t="s">
        <v>670</v>
      </c>
      <c r="C11" s="241">
        <f>SUM('[2]2'!C14:C26)</f>
        <v>436405</v>
      </c>
      <c r="D11" s="241">
        <f>SUM('[2]2'!D14:D26)</f>
        <v>435977</v>
      </c>
      <c r="E11" s="97">
        <f>SUM(C11:D11)</f>
        <v>872382</v>
      </c>
      <c r="F11" s="238"/>
      <c r="G11" s="238"/>
      <c r="H11" s="238"/>
    </row>
    <row r="12" spans="1:8" ht="34.5" customHeight="1" x14ac:dyDescent="0.2">
      <c r="A12" s="17">
        <v>2</v>
      </c>
      <c r="B12" s="196" t="s">
        <v>671</v>
      </c>
      <c r="C12" s="242"/>
      <c r="D12" s="242"/>
      <c r="E12" s="96">
        <f>SUM(C12:D12)</f>
        <v>0</v>
      </c>
      <c r="F12" s="239">
        <v>96.55</v>
      </c>
      <c r="G12" s="239" t="s">
        <v>1324</v>
      </c>
      <c r="H12" s="239" t="s">
        <v>1325</v>
      </c>
    </row>
    <row r="13" spans="1:8" ht="42" customHeight="1" x14ac:dyDescent="0.2">
      <c r="A13" s="17">
        <v>3</v>
      </c>
      <c r="B13" s="196" t="s">
        <v>237</v>
      </c>
      <c r="C13" s="243"/>
      <c r="D13" s="243"/>
      <c r="E13" s="98"/>
      <c r="F13" s="240"/>
      <c r="G13" s="240"/>
      <c r="H13" s="240"/>
    </row>
    <row r="14" spans="1:8" s="90" customFormat="1" ht="20.25" customHeight="1" x14ac:dyDescent="0.2">
      <c r="A14" s="17"/>
      <c r="B14" s="88" t="s">
        <v>278</v>
      </c>
      <c r="C14" s="242"/>
      <c r="D14" s="242"/>
      <c r="E14" s="98">
        <f t="shared" ref="E14:E22" si="0">SUM(C14:D14)</f>
        <v>0</v>
      </c>
      <c r="F14" s="703">
        <v>10.95</v>
      </c>
      <c r="G14" s="703">
        <v>18.16</v>
      </c>
      <c r="H14" s="703">
        <v>10.95</v>
      </c>
    </row>
    <row r="15" spans="1:8" s="90" customFormat="1" ht="20.25" customHeight="1" x14ac:dyDescent="0.2">
      <c r="A15" s="17"/>
      <c r="B15" s="89" t="s">
        <v>1346</v>
      </c>
      <c r="C15" s="242"/>
      <c r="D15" s="242"/>
      <c r="E15" s="98">
        <f t="shared" si="0"/>
        <v>0</v>
      </c>
      <c r="F15" s="703">
        <v>20.73</v>
      </c>
      <c r="G15" s="703">
        <v>21.22</v>
      </c>
      <c r="H15" s="703">
        <v>10.95</v>
      </c>
    </row>
    <row r="16" spans="1:8" s="90" customFormat="1" ht="20.25" customHeight="1" x14ac:dyDescent="0.2">
      <c r="A16" s="17"/>
      <c r="B16" s="89" t="s">
        <v>1347</v>
      </c>
      <c r="C16" s="242"/>
      <c r="D16" s="242"/>
      <c r="E16" s="98">
        <f t="shared" si="0"/>
        <v>0</v>
      </c>
      <c r="F16" s="703">
        <v>24.86</v>
      </c>
      <c r="G16" s="703">
        <v>23.61</v>
      </c>
      <c r="H16" s="703">
        <v>10.95</v>
      </c>
    </row>
    <row r="17" spans="1:8" s="90" customFormat="1" ht="20.25" customHeight="1" x14ac:dyDescent="0.2">
      <c r="A17" s="17"/>
      <c r="B17" s="89" t="s">
        <v>1348</v>
      </c>
      <c r="C17" s="242"/>
      <c r="D17" s="242"/>
      <c r="E17" s="98">
        <f t="shared" si="0"/>
        <v>0</v>
      </c>
      <c r="F17" s="703">
        <v>23.1</v>
      </c>
      <c r="G17" s="703">
        <v>23.67</v>
      </c>
      <c r="H17" s="703">
        <v>10.95</v>
      </c>
    </row>
    <row r="18" spans="1:8" s="90" customFormat="1" ht="20.25" customHeight="1" x14ac:dyDescent="0.2">
      <c r="A18" s="17"/>
      <c r="B18" s="89" t="s">
        <v>1349</v>
      </c>
      <c r="C18" s="242"/>
      <c r="D18" s="242"/>
      <c r="E18" s="98">
        <f t="shared" si="0"/>
        <v>0</v>
      </c>
      <c r="F18" s="703">
        <v>13.94</v>
      </c>
      <c r="G18" s="703">
        <v>6.49</v>
      </c>
      <c r="H18" s="703">
        <v>10.95</v>
      </c>
    </row>
    <row r="19" spans="1:8" s="90" customFormat="1" ht="20.25" customHeight="1" x14ac:dyDescent="0.2">
      <c r="A19" s="17"/>
      <c r="B19" s="89" t="s">
        <v>1350</v>
      </c>
      <c r="C19" s="242"/>
      <c r="D19" s="242"/>
      <c r="E19" s="98">
        <f t="shared" si="0"/>
        <v>0</v>
      </c>
      <c r="F19" s="703">
        <v>0.73</v>
      </c>
      <c r="G19" s="703">
        <v>1.45</v>
      </c>
      <c r="H19" s="703">
        <v>10.95</v>
      </c>
    </row>
    <row r="20" spans="1:8" s="90" customFormat="1" ht="20.25" customHeight="1" x14ac:dyDescent="0.2">
      <c r="A20" s="17"/>
      <c r="B20" s="89" t="s">
        <v>277</v>
      </c>
      <c r="C20" s="242"/>
      <c r="D20" s="242"/>
      <c r="E20" s="98"/>
      <c r="F20" s="703"/>
      <c r="G20" s="703"/>
      <c r="H20" s="703"/>
    </row>
    <row r="21" spans="1:8" s="90" customFormat="1" ht="20.25" customHeight="1" x14ac:dyDescent="0.2">
      <c r="A21" s="17"/>
      <c r="B21" s="89" t="s">
        <v>1055</v>
      </c>
      <c r="C21" s="242"/>
      <c r="D21" s="242"/>
      <c r="E21" s="98">
        <f t="shared" si="0"/>
        <v>0</v>
      </c>
      <c r="F21" s="703">
        <v>5.33</v>
      </c>
      <c r="G21" s="703">
        <v>10.95</v>
      </c>
      <c r="H21" s="703">
        <v>10.95</v>
      </c>
    </row>
    <row r="22" spans="1:8" s="90" customFormat="1" ht="20.25" customHeight="1" x14ac:dyDescent="0.2">
      <c r="A22" s="19"/>
      <c r="B22" s="706" t="s">
        <v>296</v>
      </c>
      <c r="C22" s="707"/>
      <c r="D22" s="707"/>
      <c r="E22" s="708">
        <f t="shared" si="0"/>
        <v>0</v>
      </c>
      <c r="F22" s="709">
        <v>0.36</v>
      </c>
      <c r="G22" s="709">
        <v>10.95</v>
      </c>
      <c r="H22" s="709">
        <v>10.95</v>
      </c>
    </row>
    <row r="24" spans="1:8" ht="14.25" customHeight="1" x14ac:dyDescent="0.2">
      <c r="A24" s="1175" t="s">
        <v>1329</v>
      </c>
      <c r="B24" s="1175"/>
      <c r="C24" s="1175"/>
      <c r="D24" s="24"/>
    </row>
    <row r="27" spans="1:8" x14ac:dyDescent="0.2">
      <c r="C27" s="26" t="s">
        <v>152</v>
      </c>
    </row>
  </sheetData>
  <mergeCells count="7">
    <mergeCell ref="A24:C24"/>
    <mergeCell ref="A1:B1"/>
    <mergeCell ref="C8:E8"/>
    <mergeCell ref="F8:H8"/>
    <mergeCell ref="A3:H3"/>
    <mergeCell ref="A8:A9"/>
    <mergeCell ref="B8:B9"/>
  </mergeCells>
  <phoneticPr fontId="0" type="noConversion"/>
  <printOptions horizontalCentered="1"/>
  <pageMargins left="0.63" right="0.52" top="1.1499999999999999" bottom="0.45" header="0" footer="0"/>
  <pageSetup paperSize="130" scale="92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0"/>
    <pageSetUpPr fitToPage="1"/>
  </sheetPr>
  <dimension ref="A1:AD44"/>
  <sheetViews>
    <sheetView view="pageBreakPreview" topLeftCell="A7" zoomScale="60" zoomScaleNormal="77" workbookViewId="0">
      <selection activeCell="I29" sqref="I29"/>
    </sheetView>
  </sheetViews>
  <sheetFormatPr defaultColWidth="11.42578125" defaultRowHeight="15" x14ac:dyDescent="0.2"/>
  <cols>
    <col min="1" max="1" width="5.7109375" style="4" customWidth="1"/>
    <col min="2" max="3" width="21.7109375" style="4" customWidth="1"/>
    <col min="4" max="4" width="10.7109375" style="4" customWidth="1"/>
    <col min="5" max="5" width="10.85546875" style="4" customWidth="1"/>
    <col min="6" max="6" width="11.28515625" style="4" customWidth="1"/>
    <col min="7" max="7" width="10.5703125" style="4" customWidth="1"/>
    <col min="8" max="8" width="9.42578125" style="4" customWidth="1"/>
    <col min="9" max="9" width="10.85546875" style="4" customWidth="1"/>
    <col min="10" max="10" width="9.42578125" style="4" customWidth="1"/>
    <col min="11" max="11" width="11.5703125" style="4" customWidth="1"/>
    <col min="12" max="12" width="9.42578125" style="4" customWidth="1"/>
    <col min="13" max="13" width="10.5703125" style="4" customWidth="1"/>
    <col min="14" max="14" width="9.42578125" style="4" customWidth="1"/>
    <col min="15" max="15" width="11.140625" style="4" customWidth="1"/>
    <col min="16" max="16" width="9.42578125" style="4" customWidth="1"/>
    <col min="17" max="17" width="11.28515625" style="4" customWidth="1"/>
    <col min="18" max="18" width="9.42578125" style="4" customWidth="1"/>
    <col min="19" max="19" width="10.85546875" style="4" customWidth="1"/>
    <col min="20" max="20" width="9.42578125" style="4" customWidth="1"/>
    <col min="21" max="21" width="11.140625" style="4" customWidth="1"/>
    <col min="22" max="22" width="9.42578125" style="4" customWidth="1"/>
    <col min="23" max="23" width="11.5703125" style="4" customWidth="1"/>
    <col min="24" max="24" width="9.42578125" style="4" customWidth="1"/>
    <col min="25" max="25" width="11.28515625" style="4" customWidth="1"/>
    <col min="26" max="26" width="9.42578125" style="4" customWidth="1"/>
    <col min="27" max="27" width="11.28515625" style="4" customWidth="1"/>
    <col min="28" max="28" width="9.42578125" style="4" customWidth="1"/>
    <col min="29" max="29" width="11.140625" style="4" customWidth="1"/>
    <col min="30" max="30" width="9.42578125" style="4" customWidth="1"/>
    <col min="31" max="16384" width="11.42578125" style="4"/>
  </cols>
  <sheetData>
    <row r="1" spans="1:30" x14ac:dyDescent="0.2">
      <c r="A1" s="3" t="s">
        <v>704</v>
      </c>
    </row>
    <row r="3" spans="1:30" s="203" customFormat="1" ht="16.5" x14ac:dyDescent="0.2">
      <c r="A3" s="207" t="s">
        <v>624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</row>
    <row r="4" spans="1:30" s="203" customFormat="1" ht="16.5" x14ac:dyDescent="0.2">
      <c r="M4" s="210" t="str">
        <f>'1'!E5</f>
        <v>KABUPATEN</v>
      </c>
      <c r="N4" s="206" t="str">
        <f>'1'!F5</f>
        <v>MOJOKERTO</v>
      </c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</row>
    <row r="5" spans="1:30" s="203" customFormat="1" ht="16.5" x14ac:dyDescent="0.2">
      <c r="M5" s="210" t="str">
        <f>'1'!E6</f>
        <v xml:space="preserve">TAHUN </v>
      </c>
      <c r="N5" s="206">
        <f>'1'!F6</f>
        <v>2021</v>
      </c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</row>
    <row r="7" spans="1:30" ht="20.25" customHeight="1" x14ac:dyDescent="0.2">
      <c r="A7" s="1170" t="s">
        <v>153</v>
      </c>
      <c r="B7" s="1170" t="s">
        <v>154</v>
      </c>
      <c r="C7" s="1170" t="s">
        <v>156</v>
      </c>
      <c r="D7" s="1224" t="s">
        <v>383</v>
      </c>
      <c r="E7" s="1224"/>
      <c r="F7" s="1224"/>
      <c r="G7" s="18" t="s">
        <v>217</v>
      </c>
      <c r="H7" s="53"/>
      <c r="I7" s="53"/>
      <c r="J7" s="53"/>
      <c r="K7" s="53"/>
      <c r="L7" s="53"/>
      <c r="M7" s="18"/>
      <c r="N7" s="53"/>
      <c r="O7" s="54"/>
      <c r="P7" s="53"/>
      <c r="Q7" s="53"/>
      <c r="R7" s="53"/>
      <c r="S7" s="18"/>
      <c r="T7" s="53"/>
      <c r="U7" s="54"/>
      <c r="V7" s="53"/>
      <c r="W7" s="53"/>
      <c r="X7" s="53"/>
      <c r="Y7" s="18"/>
      <c r="Z7" s="53"/>
      <c r="AA7" s="54"/>
      <c r="AB7" s="53"/>
      <c r="AC7" s="53"/>
      <c r="AD7" s="54"/>
    </row>
    <row r="8" spans="1:30" ht="20.25" customHeight="1" x14ac:dyDescent="0.2">
      <c r="A8" s="1171"/>
      <c r="B8" s="1171"/>
      <c r="C8" s="1171"/>
      <c r="D8" s="1224"/>
      <c r="E8" s="1224"/>
      <c r="F8" s="1224"/>
      <c r="G8" s="18" t="s">
        <v>625</v>
      </c>
      <c r="H8" s="53"/>
      <c r="I8" s="53"/>
      <c r="J8" s="53"/>
      <c r="K8" s="53"/>
      <c r="L8" s="54"/>
      <c r="M8" s="18" t="s">
        <v>626</v>
      </c>
      <c r="N8" s="53"/>
      <c r="O8" s="54"/>
      <c r="P8" s="53"/>
      <c r="Q8" s="53"/>
      <c r="R8" s="54"/>
      <c r="S8" s="18" t="s">
        <v>627</v>
      </c>
      <c r="T8" s="53"/>
      <c r="U8" s="54"/>
      <c r="V8" s="53"/>
      <c r="W8" s="53"/>
      <c r="X8" s="54"/>
      <c r="Y8" s="18" t="s">
        <v>242</v>
      </c>
      <c r="Z8" s="53"/>
      <c r="AA8" s="54"/>
      <c r="AB8" s="53"/>
      <c r="AC8" s="53"/>
      <c r="AD8" s="54"/>
    </row>
    <row r="9" spans="1:30" ht="20.25" customHeight="1" x14ac:dyDescent="0.2">
      <c r="A9" s="1171"/>
      <c r="B9" s="1171"/>
      <c r="C9" s="1171"/>
      <c r="D9" s="1224"/>
      <c r="E9" s="1224"/>
      <c r="F9" s="1224"/>
      <c r="G9" s="1167" t="s">
        <v>27</v>
      </c>
      <c r="H9" s="1168"/>
      <c r="I9" s="1167" t="s">
        <v>28</v>
      </c>
      <c r="J9" s="1168"/>
      <c r="K9" s="1167" t="s">
        <v>14</v>
      </c>
      <c r="L9" s="1168"/>
      <c r="M9" s="1167" t="s">
        <v>27</v>
      </c>
      <c r="N9" s="1168"/>
      <c r="O9" s="1246" t="s">
        <v>28</v>
      </c>
      <c r="P9" s="1168"/>
      <c r="Q9" s="1167" t="s">
        <v>14</v>
      </c>
      <c r="R9" s="1168"/>
      <c r="S9" s="1167" t="s">
        <v>27</v>
      </c>
      <c r="T9" s="1168"/>
      <c r="U9" s="1246" t="s">
        <v>28</v>
      </c>
      <c r="V9" s="1168"/>
      <c r="W9" s="1167" t="s">
        <v>14</v>
      </c>
      <c r="X9" s="1168"/>
      <c r="Y9" s="1167" t="s">
        <v>27</v>
      </c>
      <c r="Z9" s="1168"/>
      <c r="AA9" s="1246" t="s">
        <v>28</v>
      </c>
      <c r="AB9" s="1168"/>
      <c r="AC9" s="1167" t="s">
        <v>14</v>
      </c>
      <c r="AD9" s="1169"/>
    </row>
    <row r="10" spans="1:30" ht="20.25" customHeight="1" x14ac:dyDescent="0.2">
      <c r="A10" s="1172"/>
      <c r="B10" s="1172"/>
      <c r="C10" s="1172"/>
      <c r="D10" s="19" t="s">
        <v>27</v>
      </c>
      <c r="E10" s="19" t="s">
        <v>28</v>
      </c>
      <c r="F10" s="19" t="s">
        <v>29</v>
      </c>
      <c r="G10" s="68" t="s">
        <v>161</v>
      </c>
      <c r="H10" s="68" t="s">
        <v>164</v>
      </c>
      <c r="I10" s="68" t="s">
        <v>161</v>
      </c>
      <c r="J10" s="68" t="s">
        <v>164</v>
      </c>
      <c r="K10" s="68" t="s">
        <v>161</v>
      </c>
      <c r="L10" s="68" t="s">
        <v>164</v>
      </c>
      <c r="M10" s="68" t="s">
        <v>161</v>
      </c>
      <c r="N10" s="68" t="s">
        <v>164</v>
      </c>
      <c r="O10" s="68" t="s">
        <v>161</v>
      </c>
      <c r="P10" s="79" t="s">
        <v>164</v>
      </c>
      <c r="Q10" s="68" t="s">
        <v>161</v>
      </c>
      <c r="R10" s="68" t="s">
        <v>164</v>
      </c>
      <c r="S10" s="68" t="s">
        <v>161</v>
      </c>
      <c r="T10" s="68" t="s">
        <v>164</v>
      </c>
      <c r="U10" s="68" t="s">
        <v>161</v>
      </c>
      <c r="V10" s="79" t="s">
        <v>164</v>
      </c>
      <c r="W10" s="68" t="s">
        <v>161</v>
      </c>
      <c r="X10" s="68" t="s">
        <v>164</v>
      </c>
      <c r="Y10" s="68" t="s">
        <v>161</v>
      </c>
      <c r="Z10" s="68" t="s">
        <v>164</v>
      </c>
      <c r="AA10" s="68" t="s">
        <v>161</v>
      </c>
      <c r="AB10" s="79" t="s">
        <v>164</v>
      </c>
      <c r="AC10" s="68" t="s">
        <v>161</v>
      </c>
      <c r="AD10" s="68" t="s">
        <v>164</v>
      </c>
    </row>
    <row r="11" spans="1:30" ht="20.25" customHeight="1" x14ac:dyDescent="0.2">
      <c r="A11" s="129">
        <v>1</v>
      </c>
      <c r="B11" s="129">
        <v>2</v>
      </c>
      <c r="C11" s="129">
        <v>3</v>
      </c>
      <c r="D11" s="129">
        <v>4</v>
      </c>
      <c r="E11" s="129">
        <v>5</v>
      </c>
      <c r="F11" s="129">
        <v>6</v>
      </c>
      <c r="G11" s="129">
        <v>7</v>
      </c>
      <c r="H11" s="129">
        <v>8</v>
      </c>
      <c r="I11" s="129">
        <v>9</v>
      </c>
      <c r="J11" s="129">
        <v>10</v>
      </c>
      <c r="K11" s="129">
        <v>11</v>
      </c>
      <c r="L11" s="129">
        <v>12</v>
      </c>
      <c r="M11" s="129">
        <v>13</v>
      </c>
      <c r="N11" s="129">
        <v>14</v>
      </c>
      <c r="O11" s="129">
        <v>15</v>
      </c>
      <c r="P11" s="156">
        <v>16</v>
      </c>
      <c r="Q11" s="129">
        <v>17</v>
      </c>
      <c r="R11" s="129">
        <v>18</v>
      </c>
      <c r="S11" s="129">
        <v>19</v>
      </c>
      <c r="T11" s="129">
        <v>20</v>
      </c>
      <c r="U11" s="129">
        <v>21</v>
      </c>
      <c r="V11" s="129">
        <v>22</v>
      </c>
      <c r="W11" s="129">
        <v>23</v>
      </c>
      <c r="X11" s="129">
        <v>24</v>
      </c>
      <c r="Y11" s="129">
        <v>25</v>
      </c>
      <c r="Z11" s="129">
        <v>26</v>
      </c>
      <c r="AA11" s="129">
        <v>27</v>
      </c>
      <c r="AB11" s="129">
        <v>28</v>
      </c>
      <c r="AC11" s="129">
        <v>29</v>
      </c>
      <c r="AD11" s="129">
        <v>30</v>
      </c>
    </row>
    <row r="12" spans="1:30" ht="20.25" customHeight="1" x14ac:dyDescent="0.2">
      <c r="A12" s="44">
        <f>'9'!A9</f>
        <v>1</v>
      </c>
      <c r="B12" s="48" t="str">
        <f>'9'!B9</f>
        <v>Sooko</v>
      </c>
      <c r="C12" s="48" t="str">
        <f>'9'!C9</f>
        <v>Sooko</v>
      </c>
      <c r="D12" s="405">
        <v>513</v>
      </c>
      <c r="E12" s="405">
        <v>505</v>
      </c>
      <c r="F12" s="397">
        <f>SUM(D12:E12)</f>
        <v>1018</v>
      </c>
      <c r="G12" s="397">
        <v>436</v>
      </c>
      <c r="H12" s="402">
        <f>G12/D12*100</f>
        <v>84.990253411306043</v>
      </c>
      <c r="I12" s="397">
        <v>391</v>
      </c>
      <c r="J12" s="402">
        <f t="shared" ref="J12:J31" si="0">I12/E12*100</f>
        <v>77.425742574257427</v>
      </c>
      <c r="K12" s="397">
        <f t="shared" ref="K12:K31" si="1">SUM(G12,I12)</f>
        <v>827</v>
      </c>
      <c r="L12" s="402">
        <f t="shared" ref="L12:L31" si="2">K12/F12*100</f>
        <v>81.237721021610994</v>
      </c>
      <c r="M12" s="397">
        <v>476</v>
      </c>
      <c r="N12" s="402">
        <f t="shared" ref="N12:N31" si="3">M12/D12*100</f>
        <v>92.787524366471729</v>
      </c>
      <c r="O12" s="397">
        <v>491</v>
      </c>
      <c r="P12" s="404">
        <f t="shared" ref="P12:P31" si="4">O12/E12*100</f>
        <v>97.227722772277218</v>
      </c>
      <c r="Q12" s="397">
        <f t="shared" ref="Q12:Q31" si="5">SUM(M12,O12)</f>
        <v>967</v>
      </c>
      <c r="R12" s="402">
        <f t="shared" ref="R12:R31" si="6">Q12/F12*100</f>
        <v>94.990176817288798</v>
      </c>
      <c r="S12" s="397">
        <v>542</v>
      </c>
      <c r="T12" s="402">
        <f>S12/D12*100</f>
        <v>105.65302144249513</v>
      </c>
      <c r="U12" s="397">
        <v>535</v>
      </c>
      <c r="V12" s="404">
        <f>U12/E12*100</f>
        <v>105.94059405940595</v>
      </c>
      <c r="W12" s="397">
        <f t="shared" ref="W12:W31" si="7">SUM(S12,U12)</f>
        <v>1077</v>
      </c>
      <c r="X12" s="402">
        <f>W12/F12*100</f>
        <v>105.79567779960708</v>
      </c>
      <c r="Y12" s="397">
        <v>562</v>
      </c>
      <c r="Z12" s="402">
        <f>Y12/D12*100</f>
        <v>109.55165692007797</v>
      </c>
      <c r="AA12" s="397">
        <v>554</v>
      </c>
      <c r="AB12" s="404">
        <f>AA12/E12*100</f>
        <v>109.70297029702971</v>
      </c>
      <c r="AC12" s="397">
        <f>SUM(Y12,AA12)</f>
        <v>1116</v>
      </c>
      <c r="AD12" s="402">
        <f>AC12/F12*100</f>
        <v>109.62671905697445</v>
      </c>
    </row>
    <row r="13" spans="1:30" ht="20.25" customHeight="1" x14ac:dyDescent="0.2">
      <c r="A13" s="44">
        <f>'9'!A10</f>
        <v>2</v>
      </c>
      <c r="B13" s="48" t="str">
        <f>'9'!B10</f>
        <v>Trowulan</v>
      </c>
      <c r="C13" s="48" t="str">
        <f>'9'!C10</f>
        <v>Trowulan</v>
      </c>
      <c r="D13" s="405">
        <v>322</v>
      </c>
      <c r="E13" s="405">
        <v>321</v>
      </c>
      <c r="F13" s="397">
        <f t="shared" ref="F13:F31" si="8">SUM(D13:E13)</f>
        <v>643</v>
      </c>
      <c r="G13" s="397">
        <v>254</v>
      </c>
      <c r="H13" s="402">
        <f t="shared" ref="H13:H31" si="9">G13/D13*100</f>
        <v>78.881987577639762</v>
      </c>
      <c r="I13" s="397">
        <v>285</v>
      </c>
      <c r="J13" s="402">
        <f>I13/E13*100</f>
        <v>88.785046728971963</v>
      </c>
      <c r="K13" s="397">
        <f t="shared" si="1"/>
        <v>539</v>
      </c>
      <c r="L13" s="402">
        <f t="shared" si="2"/>
        <v>83.825816485225502</v>
      </c>
      <c r="M13" s="397">
        <v>312</v>
      </c>
      <c r="N13" s="402">
        <f t="shared" si="3"/>
        <v>96.894409937888199</v>
      </c>
      <c r="O13" s="397">
        <v>344</v>
      </c>
      <c r="P13" s="404">
        <f t="shared" si="4"/>
        <v>107.1651090342679</v>
      </c>
      <c r="Q13" s="397">
        <f t="shared" si="5"/>
        <v>656</v>
      </c>
      <c r="R13" s="402">
        <f t="shared" si="6"/>
        <v>102.02177293934682</v>
      </c>
      <c r="S13" s="397">
        <v>330</v>
      </c>
      <c r="T13" s="402">
        <f t="shared" ref="T13:T31" si="10">S13/D13*100</f>
        <v>102.48447204968944</v>
      </c>
      <c r="U13" s="397">
        <v>347</v>
      </c>
      <c r="V13" s="404">
        <f t="shared" ref="V13:V31" si="11">U13/E13*100</f>
        <v>108.09968847352025</v>
      </c>
      <c r="W13" s="397">
        <f t="shared" si="7"/>
        <v>677</v>
      </c>
      <c r="X13" s="402">
        <f t="shared" ref="X13:X31" si="12">W13/F13*100</f>
        <v>105.28771384136859</v>
      </c>
      <c r="Y13" s="397">
        <v>334</v>
      </c>
      <c r="Z13" s="402">
        <f>Y13/D13*100</f>
        <v>103.72670807453417</v>
      </c>
      <c r="AA13" s="397">
        <v>353</v>
      </c>
      <c r="AB13" s="404">
        <f t="shared" ref="AB13:AB31" si="13">AA13/E13*100</f>
        <v>109.96884735202492</v>
      </c>
      <c r="AC13" s="397">
        <f t="shared" ref="AC13:AC31" si="14">SUM(Y13,AA13)</f>
        <v>687</v>
      </c>
      <c r="AD13" s="402">
        <f t="shared" ref="AD13:AD30" si="15">AC13/F13*100</f>
        <v>106.84292379471229</v>
      </c>
    </row>
    <row r="14" spans="1:30" ht="20.25" customHeight="1" x14ac:dyDescent="0.2">
      <c r="A14" s="44">
        <f>'9'!A11</f>
        <v>3</v>
      </c>
      <c r="B14" s="48"/>
      <c r="C14" s="48" t="str">
        <f>'9'!C11</f>
        <v>Tawangsari</v>
      </c>
      <c r="D14" s="405">
        <v>249</v>
      </c>
      <c r="E14" s="405">
        <v>249</v>
      </c>
      <c r="F14" s="397">
        <f t="shared" si="8"/>
        <v>498</v>
      </c>
      <c r="G14" s="397">
        <v>225</v>
      </c>
      <c r="H14" s="402">
        <f t="shared" si="9"/>
        <v>90.361445783132538</v>
      </c>
      <c r="I14" s="397">
        <v>177</v>
      </c>
      <c r="J14" s="402">
        <f>I14/E14*100</f>
        <v>71.084337349397586</v>
      </c>
      <c r="K14" s="397">
        <f t="shared" si="1"/>
        <v>402</v>
      </c>
      <c r="L14" s="402">
        <f>K14/F14*100</f>
        <v>80.722891566265062</v>
      </c>
      <c r="M14" s="397">
        <v>234</v>
      </c>
      <c r="N14" s="402">
        <f>M14/D14*100</f>
        <v>93.975903614457835</v>
      </c>
      <c r="O14" s="397">
        <v>192</v>
      </c>
      <c r="P14" s="404">
        <f t="shared" si="4"/>
        <v>77.108433734939766</v>
      </c>
      <c r="Q14" s="397">
        <f t="shared" si="5"/>
        <v>426</v>
      </c>
      <c r="R14" s="402">
        <f t="shared" si="6"/>
        <v>85.542168674698786</v>
      </c>
      <c r="S14" s="397">
        <v>229</v>
      </c>
      <c r="T14" s="402">
        <f t="shared" si="10"/>
        <v>91.967871485943775</v>
      </c>
      <c r="U14" s="397">
        <v>264</v>
      </c>
      <c r="V14" s="404">
        <f t="shared" si="11"/>
        <v>106.02409638554218</v>
      </c>
      <c r="W14" s="397">
        <f t="shared" si="7"/>
        <v>493</v>
      </c>
      <c r="X14" s="402">
        <f t="shared" si="12"/>
        <v>98.99598393574297</v>
      </c>
      <c r="Y14" s="397">
        <v>221</v>
      </c>
      <c r="Z14" s="402">
        <f>Y14/D14*100</f>
        <v>88.755020080321287</v>
      </c>
      <c r="AA14" s="397">
        <v>235</v>
      </c>
      <c r="AB14" s="404">
        <f t="shared" si="13"/>
        <v>94.377510040160644</v>
      </c>
      <c r="AC14" s="397">
        <f t="shared" si="14"/>
        <v>456</v>
      </c>
      <c r="AD14" s="402">
        <f t="shared" si="15"/>
        <v>91.566265060240966</v>
      </c>
    </row>
    <row r="15" spans="1:30" ht="20.25" customHeight="1" x14ac:dyDescent="0.2">
      <c r="A15" s="44">
        <f>'9'!A12</f>
        <v>4</v>
      </c>
      <c r="B15" s="48" t="str">
        <f>'9'!B12</f>
        <v>Puri</v>
      </c>
      <c r="C15" s="48" t="str">
        <f>'9'!C12</f>
        <v>Puri</v>
      </c>
      <c r="D15" s="405">
        <v>540</v>
      </c>
      <c r="E15" s="405">
        <v>531</v>
      </c>
      <c r="F15" s="397">
        <f t="shared" si="8"/>
        <v>1071</v>
      </c>
      <c r="G15" s="397">
        <v>491</v>
      </c>
      <c r="H15" s="402">
        <f t="shared" si="9"/>
        <v>90.925925925925924</v>
      </c>
      <c r="I15" s="397">
        <v>457</v>
      </c>
      <c r="J15" s="402">
        <f t="shared" si="0"/>
        <v>86.06403013182674</v>
      </c>
      <c r="K15" s="397">
        <f t="shared" si="1"/>
        <v>948</v>
      </c>
      <c r="L15" s="402">
        <f t="shared" si="2"/>
        <v>88.515406162464984</v>
      </c>
      <c r="M15" s="397">
        <v>536</v>
      </c>
      <c r="N15" s="402">
        <f t="shared" si="3"/>
        <v>99.259259259259252</v>
      </c>
      <c r="O15" s="397">
        <v>518</v>
      </c>
      <c r="P15" s="404">
        <f t="shared" si="4"/>
        <v>97.551789077212803</v>
      </c>
      <c r="Q15" s="397">
        <f t="shared" si="5"/>
        <v>1054</v>
      </c>
      <c r="R15" s="402">
        <f t="shared" si="6"/>
        <v>98.412698412698404</v>
      </c>
      <c r="S15" s="397">
        <v>597</v>
      </c>
      <c r="T15" s="402">
        <f t="shared" si="10"/>
        <v>110.55555555555556</v>
      </c>
      <c r="U15" s="397">
        <v>591</v>
      </c>
      <c r="V15" s="404">
        <f>U15/E15*100</f>
        <v>111.2994350282486</v>
      </c>
      <c r="W15" s="397">
        <f t="shared" si="7"/>
        <v>1188</v>
      </c>
      <c r="X15" s="402">
        <f t="shared" si="12"/>
        <v>110.92436974789916</v>
      </c>
      <c r="Y15" s="397">
        <v>596</v>
      </c>
      <c r="Z15" s="402">
        <f t="shared" ref="Z15:Z31" si="16">Y15/D15*100</f>
        <v>110.37037037037037</v>
      </c>
      <c r="AA15" s="397">
        <v>591</v>
      </c>
      <c r="AB15" s="404">
        <f t="shared" si="13"/>
        <v>111.2994350282486</v>
      </c>
      <c r="AC15" s="397">
        <f t="shared" si="14"/>
        <v>1187</v>
      </c>
      <c r="AD15" s="402">
        <f t="shared" si="15"/>
        <v>110.83099906629319</v>
      </c>
    </row>
    <row r="16" spans="1:30" ht="20.25" customHeight="1" x14ac:dyDescent="0.2">
      <c r="A16" s="44">
        <f>'9'!A13</f>
        <v>5</v>
      </c>
      <c r="B16" s="48" t="str">
        <f>'9'!B13</f>
        <v>Mojoanyar</v>
      </c>
      <c r="C16" s="48" t="str">
        <f>'9'!C13</f>
        <v>Gayaman</v>
      </c>
      <c r="D16" s="405">
        <v>391</v>
      </c>
      <c r="E16" s="405">
        <v>384</v>
      </c>
      <c r="F16" s="397">
        <f t="shared" si="8"/>
        <v>775</v>
      </c>
      <c r="G16" s="397">
        <v>223</v>
      </c>
      <c r="H16" s="402">
        <f t="shared" si="9"/>
        <v>57.033248081841435</v>
      </c>
      <c r="I16" s="397">
        <v>206</v>
      </c>
      <c r="J16" s="402">
        <f t="shared" si="0"/>
        <v>53.645833333333336</v>
      </c>
      <c r="K16" s="397">
        <f t="shared" si="1"/>
        <v>429</v>
      </c>
      <c r="L16" s="402">
        <f>K16/F16*100</f>
        <v>55.354838709677423</v>
      </c>
      <c r="M16" s="397">
        <v>270</v>
      </c>
      <c r="N16" s="402">
        <f t="shared" si="3"/>
        <v>69.053708439897704</v>
      </c>
      <c r="O16" s="397">
        <v>246</v>
      </c>
      <c r="P16" s="404">
        <f t="shared" si="4"/>
        <v>64.0625</v>
      </c>
      <c r="Q16" s="397">
        <f t="shared" si="5"/>
        <v>516</v>
      </c>
      <c r="R16" s="402">
        <f t="shared" si="6"/>
        <v>66.58064516129032</v>
      </c>
      <c r="S16" s="397">
        <v>326</v>
      </c>
      <c r="T16" s="402">
        <f t="shared" si="10"/>
        <v>83.375959079283888</v>
      </c>
      <c r="U16" s="397">
        <v>311</v>
      </c>
      <c r="V16" s="404">
        <f t="shared" si="11"/>
        <v>80.989583333333343</v>
      </c>
      <c r="W16" s="397">
        <f t="shared" si="7"/>
        <v>637</v>
      </c>
      <c r="X16" s="402">
        <f t="shared" si="12"/>
        <v>82.193548387096769</v>
      </c>
      <c r="Y16" s="397">
        <v>382</v>
      </c>
      <c r="Z16" s="402">
        <f t="shared" si="16"/>
        <v>97.698209718670086</v>
      </c>
      <c r="AA16" s="397">
        <v>373</v>
      </c>
      <c r="AB16" s="404">
        <f>AA16/E16*100</f>
        <v>97.135416666666657</v>
      </c>
      <c r="AC16" s="397">
        <f t="shared" si="14"/>
        <v>755</v>
      </c>
      <c r="AD16" s="402">
        <f t="shared" si="15"/>
        <v>97.41935483870968</v>
      </c>
    </row>
    <row r="17" spans="1:30" ht="20.25" customHeight="1" x14ac:dyDescent="0.2">
      <c r="A17" s="44">
        <f>'9'!A14</f>
        <v>6</v>
      </c>
      <c r="B17" s="48" t="str">
        <f>'9'!B14</f>
        <v>Bangsal</v>
      </c>
      <c r="C17" s="48" t="str">
        <f>'9'!C14</f>
        <v>Bangsal</v>
      </c>
      <c r="D17" s="405">
        <v>416</v>
      </c>
      <c r="E17" s="405">
        <v>408</v>
      </c>
      <c r="F17" s="397">
        <f t="shared" si="8"/>
        <v>824</v>
      </c>
      <c r="G17" s="397">
        <v>392</v>
      </c>
      <c r="H17" s="402">
        <f t="shared" si="9"/>
        <v>94.230769230769226</v>
      </c>
      <c r="I17" s="397">
        <v>387</v>
      </c>
      <c r="J17" s="402">
        <f t="shared" si="0"/>
        <v>94.85294117647058</v>
      </c>
      <c r="K17" s="397">
        <f t="shared" si="1"/>
        <v>779</v>
      </c>
      <c r="L17" s="402">
        <f t="shared" si="2"/>
        <v>94.538834951456309</v>
      </c>
      <c r="M17" s="397">
        <v>463</v>
      </c>
      <c r="N17" s="402">
        <f t="shared" si="3"/>
        <v>111.29807692307692</v>
      </c>
      <c r="O17" s="397">
        <v>460</v>
      </c>
      <c r="P17" s="404">
        <f>O17/E17*100</f>
        <v>112.74509803921569</v>
      </c>
      <c r="Q17" s="397">
        <f t="shared" si="5"/>
        <v>923</v>
      </c>
      <c r="R17" s="402">
        <f t="shared" si="6"/>
        <v>112.01456310679612</v>
      </c>
      <c r="S17" s="397">
        <v>534</v>
      </c>
      <c r="T17" s="402">
        <f t="shared" si="10"/>
        <v>128.36538461538461</v>
      </c>
      <c r="U17" s="397">
        <v>469</v>
      </c>
      <c r="V17" s="404">
        <f t="shared" si="11"/>
        <v>114.95098039215685</v>
      </c>
      <c r="W17" s="397">
        <f t="shared" si="7"/>
        <v>1003</v>
      </c>
      <c r="X17" s="402">
        <f t="shared" si="12"/>
        <v>121.72330097087378</v>
      </c>
      <c r="Y17" s="397">
        <v>502</v>
      </c>
      <c r="Z17" s="402">
        <f t="shared" si="16"/>
        <v>120.67307692307692</v>
      </c>
      <c r="AA17" s="397">
        <v>470</v>
      </c>
      <c r="AB17" s="404">
        <f>AA17/E17*100</f>
        <v>115.19607843137254</v>
      </c>
      <c r="AC17" s="397">
        <f t="shared" si="14"/>
        <v>972</v>
      </c>
      <c r="AD17" s="402">
        <f t="shared" si="15"/>
        <v>117.96116504854368</v>
      </c>
    </row>
    <row r="18" spans="1:30" ht="20.25" customHeight="1" x14ac:dyDescent="0.2">
      <c r="A18" s="44">
        <f>'9'!A15</f>
        <v>7</v>
      </c>
      <c r="B18" s="48" t="str">
        <f>'9'!B15</f>
        <v>Gedeg</v>
      </c>
      <c r="C18" s="48" t="str">
        <f>'9'!C15</f>
        <v>Gedeg</v>
      </c>
      <c r="D18" s="405">
        <v>310</v>
      </c>
      <c r="E18" s="405">
        <v>306</v>
      </c>
      <c r="F18" s="397">
        <f t="shared" si="8"/>
        <v>616</v>
      </c>
      <c r="G18" s="397">
        <v>201</v>
      </c>
      <c r="H18" s="402">
        <f t="shared" si="9"/>
        <v>64.838709677419359</v>
      </c>
      <c r="I18" s="397">
        <v>192</v>
      </c>
      <c r="J18" s="402">
        <f t="shared" si="0"/>
        <v>62.745098039215684</v>
      </c>
      <c r="K18" s="397">
        <f t="shared" si="1"/>
        <v>393</v>
      </c>
      <c r="L18" s="402">
        <f t="shared" si="2"/>
        <v>63.798701298701296</v>
      </c>
      <c r="M18" s="397">
        <v>224</v>
      </c>
      <c r="N18" s="402">
        <f t="shared" si="3"/>
        <v>72.258064516129025</v>
      </c>
      <c r="O18" s="397">
        <v>189</v>
      </c>
      <c r="P18" s="404">
        <f t="shared" si="4"/>
        <v>61.764705882352942</v>
      </c>
      <c r="Q18" s="397">
        <f t="shared" si="5"/>
        <v>413</v>
      </c>
      <c r="R18" s="402">
        <f t="shared" si="6"/>
        <v>67.045454545454547</v>
      </c>
      <c r="S18" s="397">
        <v>263</v>
      </c>
      <c r="T18" s="402">
        <f t="shared" si="10"/>
        <v>84.838709677419359</v>
      </c>
      <c r="U18" s="397">
        <v>245</v>
      </c>
      <c r="V18" s="404">
        <f t="shared" si="11"/>
        <v>80.06535947712419</v>
      </c>
      <c r="W18" s="397">
        <f t="shared" si="7"/>
        <v>508</v>
      </c>
      <c r="X18" s="402">
        <f>W18/F18*100</f>
        <v>82.467532467532465</v>
      </c>
      <c r="Y18" s="397">
        <v>248</v>
      </c>
      <c r="Z18" s="402">
        <f t="shared" si="16"/>
        <v>80</v>
      </c>
      <c r="AA18" s="397">
        <v>218</v>
      </c>
      <c r="AB18" s="404">
        <f t="shared" si="13"/>
        <v>71.24183006535948</v>
      </c>
      <c r="AC18" s="397">
        <f t="shared" si="14"/>
        <v>466</v>
      </c>
      <c r="AD18" s="402">
        <f t="shared" si="15"/>
        <v>75.649350649350637</v>
      </c>
    </row>
    <row r="19" spans="1:30" ht="20.25" customHeight="1" x14ac:dyDescent="0.2">
      <c r="A19" s="44">
        <f>'9'!A16</f>
        <v>8</v>
      </c>
      <c r="B19" s="48"/>
      <c r="C19" s="48" t="str">
        <f>'9'!C16</f>
        <v>Lespadangan</v>
      </c>
      <c r="D19" s="405">
        <v>180</v>
      </c>
      <c r="E19" s="405">
        <v>176</v>
      </c>
      <c r="F19" s="397">
        <f t="shared" si="8"/>
        <v>356</v>
      </c>
      <c r="G19" s="397">
        <v>110</v>
      </c>
      <c r="H19" s="402">
        <f t="shared" si="9"/>
        <v>61.111111111111114</v>
      </c>
      <c r="I19" s="397">
        <v>113</v>
      </c>
      <c r="J19" s="402">
        <f t="shared" si="0"/>
        <v>64.204545454545453</v>
      </c>
      <c r="K19" s="397">
        <f t="shared" si="1"/>
        <v>223</v>
      </c>
      <c r="L19" s="402">
        <f t="shared" si="2"/>
        <v>62.640449438202253</v>
      </c>
      <c r="M19" s="397">
        <v>109</v>
      </c>
      <c r="N19" s="402">
        <f t="shared" si="3"/>
        <v>60.55555555555555</v>
      </c>
      <c r="O19" s="397">
        <v>115</v>
      </c>
      <c r="P19" s="404">
        <f t="shared" si="4"/>
        <v>65.340909090909093</v>
      </c>
      <c r="Q19" s="397">
        <f t="shared" si="5"/>
        <v>224</v>
      </c>
      <c r="R19" s="402">
        <f t="shared" si="6"/>
        <v>62.921348314606739</v>
      </c>
      <c r="S19" s="397">
        <v>118</v>
      </c>
      <c r="T19" s="402">
        <f t="shared" si="10"/>
        <v>65.555555555555557</v>
      </c>
      <c r="U19" s="397">
        <v>129</v>
      </c>
      <c r="V19" s="404">
        <f t="shared" si="11"/>
        <v>73.295454545454547</v>
      </c>
      <c r="W19" s="397">
        <f t="shared" si="7"/>
        <v>247</v>
      </c>
      <c r="X19" s="402">
        <f t="shared" si="12"/>
        <v>69.382022471910105</v>
      </c>
      <c r="Y19" s="397">
        <v>117</v>
      </c>
      <c r="Z19" s="402">
        <f t="shared" si="16"/>
        <v>65</v>
      </c>
      <c r="AA19" s="397">
        <v>136</v>
      </c>
      <c r="AB19" s="404">
        <f>AA19/E19*100</f>
        <v>77.272727272727266</v>
      </c>
      <c r="AC19" s="397">
        <f t="shared" si="14"/>
        <v>253</v>
      </c>
      <c r="AD19" s="402">
        <f t="shared" si="15"/>
        <v>71.067415730337075</v>
      </c>
    </row>
    <row r="20" spans="1:30" ht="20.25" customHeight="1" x14ac:dyDescent="0.2">
      <c r="A20" s="44">
        <f>'9'!A17</f>
        <v>9</v>
      </c>
      <c r="B20" s="48" t="str">
        <f>'9'!B17</f>
        <v>Kemlagi</v>
      </c>
      <c r="C20" s="48" t="str">
        <f>'9'!C17</f>
        <v>Kemlagi</v>
      </c>
      <c r="D20" s="405">
        <v>287</v>
      </c>
      <c r="E20" s="405">
        <v>284</v>
      </c>
      <c r="F20" s="397">
        <f t="shared" si="8"/>
        <v>571</v>
      </c>
      <c r="G20" s="397">
        <v>304</v>
      </c>
      <c r="H20" s="402">
        <f t="shared" si="9"/>
        <v>105.92334494773519</v>
      </c>
      <c r="I20" s="397">
        <v>256</v>
      </c>
      <c r="J20" s="402">
        <f t="shared" si="0"/>
        <v>90.140845070422543</v>
      </c>
      <c r="K20" s="397">
        <f t="shared" si="1"/>
        <v>560</v>
      </c>
      <c r="L20" s="402">
        <f t="shared" si="2"/>
        <v>98.073555166374788</v>
      </c>
      <c r="M20" s="397">
        <v>314</v>
      </c>
      <c r="N20" s="402">
        <f t="shared" si="3"/>
        <v>109.40766550522648</v>
      </c>
      <c r="O20" s="397">
        <v>259</v>
      </c>
      <c r="P20" s="404">
        <f t="shared" si="4"/>
        <v>91.197183098591552</v>
      </c>
      <c r="Q20" s="397">
        <f t="shared" si="5"/>
        <v>573</v>
      </c>
      <c r="R20" s="402">
        <f t="shared" si="6"/>
        <v>100.35026269702276</v>
      </c>
      <c r="S20" s="397">
        <v>275</v>
      </c>
      <c r="T20" s="402">
        <f t="shared" si="10"/>
        <v>95.818815331010455</v>
      </c>
      <c r="U20" s="397">
        <v>305</v>
      </c>
      <c r="V20" s="404">
        <f t="shared" si="11"/>
        <v>107.3943661971831</v>
      </c>
      <c r="W20" s="397">
        <f t="shared" si="7"/>
        <v>580</v>
      </c>
      <c r="X20" s="402">
        <f t="shared" si="12"/>
        <v>101.57618213660244</v>
      </c>
      <c r="Y20" s="397">
        <v>300</v>
      </c>
      <c r="Z20" s="402">
        <f t="shared" si="16"/>
        <v>104.52961672473869</v>
      </c>
      <c r="AA20" s="397">
        <v>292</v>
      </c>
      <c r="AB20" s="404">
        <f t="shared" si="13"/>
        <v>102.8169014084507</v>
      </c>
      <c r="AC20" s="397">
        <f t="shared" si="14"/>
        <v>592</v>
      </c>
      <c r="AD20" s="402">
        <f>AC20/F20*100</f>
        <v>103.67775831873904</v>
      </c>
    </row>
    <row r="21" spans="1:30" ht="20.25" customHeight="1" x14ac:dyDescent="0.2">
      <c r="A21" s="44">
        <f>'9'!A18</f>
        <v>10</v>
      </c>
      <c r="B21" s="48"/>
      <c r="C21" s="48" t="str">
        <f>'9'!C18</f>
        <v>Kedungsari</v>
      </c>
      <c r="D21" s="405">
        <v>209</v>
      </c>
      <c r="E21" s="405">
        <v>205</v>
      </c>
      <c r="F21" s="397">
        <f t="shared" si="8"/>
        <v>414</v>
      </c>
      <c r="G21" s="397">
        <v>222</v>
      </c>
      <c r="H21" s="402">
        <f t="shared" si="9"/>
        <v>106.22009569377991</v>
      </c>
      <c r="I21" s="397">
        <v>174</v>
      </c>
      <c r="J21" s="402">
        <f t="shared" si="0"/>
        <v>84.878048780487802</v>
      </c>
      <c r="K21" s="397">
        <f t="shared" si="1"/>
        <v>396</v>
      </c>
      <c r="L21" s="402">
        <f t="shared" si="2"/>
        <v>95.652173913043484</v>
      </c>
      <c r="M21" s="397">
        <v>233</v>
      </c>
      <c r="N21" s="402">
        <f t="shared" si="3"/>
        <v>111.48325358851675</v>
      </c>
      <c r="O21" s="397">
        <v>179</v>
      </c>
      <c r="P21" s="404">
        <f t="shared" si="4"/>
        <v>87.317073170731703</v>
      </c>
      <c r="Q21" s="397">
        <f t="shared" si="5"/>
        <v>412</v>
      </c>
      <c r="R21" s="402">
        <f t="shared" si="6"/>
        <v>99.516908212560381</v>
      </c>
      <c r="S21" s="397">
        <v>208</v>
      </c>
      <c r="T21" s="402">
        <f t="shared" si="10"/>
        <v>99.52153110047847</v>
      </c>
      <c r="U21" s="397">
        <v>189</v>
      </c>
      <c r="V21" s="404">
        <f t="shared" si="11"/>
        <v>92.195121951219519</v>
      </c>
      <c r="W21" s="397">
        <f t="shared" si="7"/>
        <v>397</v>
      </c>
      <c r="X21" s="402">
        <f t="shared" si="12"/>
        <v>95.893719806763286</v>
      </c>
      <c r="Y21" s="397">
        <v>208</v>
      </c>
      <c r="Z21" s="402">
        <f t="shared" si="16"/>
        <v>99.52153110047847</v>
      </c>
      <c r="AA21" s="397">
        <v>189</v>
      </c>
      <c r="AB21" s="404">
        <f t="shared" si="13"/>
        <v>92.195121951219519</v>
      </c>
      <c r="AC21" s="397">
        <f t="shared" si="14"/>
        <v>397</v>
      </c>
      <c r="AD21" s="402">
        <f t="shared" si="15"/>
        <v>95.893719806763286</v>
      </c>
    </row>
    <row r="22" spans="1:30" ht="20.25" customHeight="1" x14ac:dyDescent="0.2">
      <c r="A22" s="44">
        <f>'9'!A19</f>
        <v>11</v>
      </c>
      <c r="B22" s="48" t="str">
        <f>'9'!B19</f>
        <v>Dawarblandong</v>
      </c>
      <c r="C22" s="48" t="str">
        <f>'9'!C19</f>
        <v>Dawarblandong</v>
      </c>
      <c r="D22" s="405">
        <v>442</v>
      </c>
      <c r="E22" s="405">
        <v>433</v>
      </c>
      <c r="F22" s="397">
        <f t="shared" si="8"/>
        <v>875</v>
      </c>
      <c r="G22" s="397">
        <v>290</v>
      </c>
      <c r="H22" s="402">
        <f t="shared" si="9"/>
        <v>65.610859728506782</v>
      </c>
      <c r="I22" s="397">
        <v>248</v>
      </c>
      <c r="J22" s="402">
        <f t="shared" si="0"/>
        <v>57.274826789838343</v>
      </c>
      <c r="K22" s="397">
        <f t="shared" si="1"/>
        <v>538</v>
      </c>
      <c r="L22" s="402">
        <f t="shared" si="2"/>
        <v>61.485714285714288</v>
      </c>
      <c r="M22" s="397">
        <v>335</v>
      </c>
      <c r="N22" s="402">
        <f t="shared" si="3"/>
        <v>75.791855203619903</v>
      </c>
      <c r="O22" s="397">
        <v>277</v>
      </c>
      <c r="P22" s="404">
        <f t="shared" si="4"/>
        <v>63.972286374133944</v>
      </c>
      <c r="Q22" s="397">
        <f t="shared" si="5"/>
        <v>612</v>
      </c>
      <c r="R22" s="402">
        <f t="shared" si="6"/>
        <v>69.942857142857136</v>
      </c>
      <c r="S22" s="397">
        <v>381</v>
      </c>
      <c r="T22" s="402">
        <f t="shared" si="10"/>
        <v>86.199095022624434</v>
      </c>
      <c r="U22" s="397">
        <v>310</v>
      </c>
      <c r="V22" s="404">
        <f t="shared" si="11"/>
        <v>71.593533487297918</v>
      </c>
      <c r="W22" s="397">
        <f t="shared" si="7"/>
        <v>691</v>
      </c>
      <c r="X22" s="402">
        <f t="shared" si="12"/>
        <v>78.971428571428575</v>
      </c>
      <c r="Y22" s="397">
        <v>373</v>
      </c>
      <c r="Z22" s="402">
        <f t="shared" si="16"/>
        <v>84.389140271493218</v>
      </c>
      <c r="AA22" s="397">
        <v>309</v>
      </c>
      <c r="AB22" s="404">
        <f t="shared" si="13"/>
        <v>71.362586605080836</v>
      </c>
      <c r="AC22" s="397">
        <f t="shared" si="14"/>
        <v>682</v>
      </c>
      <c r="AD22" s="402">
        <f t="shared" si="15"/>
        <v>77.94285714285715</v>
      </c>
    </row>
    <row r="23" spans="1:30" ht="20.25" customHeight="1" x14ac:dyDescent="0.2">
      <c r="A23" s="44">
        <f>'9'!A20</f>
        <v>12</v>
      </c>
      <c r="B23" s="48" t="str">
        <f>'9'!B20</f>
        <v>Jetis</v>
      </c>
      <c r="C23" s="48" t="str">
        <f>'9'!C20</f>
        <v>Kupang</v>
      </c>
      <c r="D23" s="405">
        <v>409</v>
      </c>
      <c r="E23" s="405">
        <v>402</v>
      </c>
      <c r="F23" s="397">
        <f t="shared" si="8"/>
        <v>811</v>
      </c>
      <c r="G23" s="397">
        <v>376</v>
      </c>
      <c r="H23" s="402">
        <f t="shared" si="9"/>
        <v>91.931540342298291</v>
      </c>
      <c r="I23" s="397">
        <v>372</v>
      </c>
      <c r="J23" s="402">
        <f t="shared" si="0"/>
        <v>92.537313432835816</v>
      </c>
      <c r="K23" s="397">
        <f t="shared" si="1"/>
        <v>748</v>
      </c>
      <c r="L23" s="402">
        <f t="shared" si="2"/>
        <v>92.231812577065355</v>
      </c>
      <c r="M23" s="397">
        <v>393</v>
      </c>
      <c r="N23" s="402">
        <f t="shared" si="3"/>
        <v>96.088019559902207</v>
      </c>
      <c r="O23" s="397">
        <v>394</v>
      </c>
      <c r="P23" s="404">
        <f t="shared" si="4"/>
        <v>98.009950248756212</v>
      </c>
      <c r="Q23" s="397">
        <f t="shared" si="5"/>
        <v>787</v>
      </c>
      <c r="R23" s="402">
        <f>Q23/F23*100</f>
        <v>97.04069050554871</v>
      </c>
      <c r="S23" s="397">
        <v>426</v>
      </c>
      <c r="T23" s="402">
        <f>S23/D23*100</f>
        <v>104.15647921760392</v>
      </c>
      <c r="U23" s="397">
        <v>403</v>
      </c>
      <c r="V23" s="404">
        <f t="shared" si="11"/>
        <v>100.24875621890547</v>
      </c>
      <c r="W23" s="397">
        <f t="shared" si="7"/>
        <v>829</v>
      </c>
      <c r="X23" s="402">
        <f t="shared" si="12"/>
        <v>102.21948212083846</v>
      </c>
      <c r="Y23" s="397">
        <v>430</v>
      </c>
      <c r="Z23" s="402">
        <f t="shared" si="16"/>
        <v>105.13447432762837</v>
      </c>
      <c r="AA23" s="397">
        <v>406</v>
      </c>
      <c r="AB23" s="404">
        <f t="shared" si="13"/>
        <v>100.99502487562188</v>
      </c>
      <c r="AC23" s="397">
        <f t="shared" si="14"/>
        <v>836</v>
      </c>
      <c r="AD23" s="402">
        <f>AC23/F23*100</f>
        <v>103.0826140567201</v>
      </c>
    </row>
    <row r="24" spans="1:30" ht="20.25" customHeight="1" x14ac:dyDescent="0.2">
      <c r="A24" s="44">
        <f>'9'!A21</f>
        <v>13</v>
      </c>
      <c r="B24" s="48"/>
      <c r="C24" s="48" t="str">
        <f>'9'!C21</f>
        <v>Jetis</v>
      </c>
      <c r="D24" s="405">
        <v>233</v>
      </c>
      <c r="E24" s="405">
        <v>230</v>
      </c>
      <c r="F24" s="397">
        <f t="shared" si="8"/>
        <v>463</v>
      </c>
      <c r="G24" s="397">
        <v>157</v>
      </c>
      <c r="H24" s="402">
        <f t="shared" si="9"/>
        <v>67.381974248927037</v>
      </c>
      <c r="I24" s="397">
        <v>159</v>
      </c>
      <c r="J24" s="402">
        <f t="shared" si="0"/>
        <v>69.130434782608702</v>
      </c>
      <c r="K24" s="397">
        <f t="shared" si="1"/>
        <v>316</v>
      </c>
      <c r="L24" s="402">
        <f t="shared" si="2"/>
        <v>68.250539956803465</v>
      </c>
      <c r="M24" s="397">
        <v>196</v>
      </c>
      <c r="N24" s="402">
        <f t="shared" si="3"/>
        <v>84.12017167381974</v>
      </c>
      <c r="O24" s="397">
        <v>203</v>
      </c>
      <c r="P24" s="404">
        <f t="shared" si="4"/>
        <v>88.260869565217391</v>
      </c>
      <c r="Q24" s="397">
        <f t="shared" si="5"/>
        <v>399</v>
      </c>
      <c r="R24" s="402">
        <f t="shared" si="6"/>
        <v>86.177105831533467</v>
      </c>
      <c r="S24" s="397">
        <v>257</v>
      </c>
      <c r="T24" s="402">
        <f t="shared" si="10"/>
        <v>110.30042918454936</v>
      </c>
      <c r="U24" s="397">
        <v>266</v>
      </c>
      <c r="V24" s="404">
        <f t="shared" si="11"/>
        <v>115.65217391304347</v>
      </c>
      <c r="W24" s="397">
        <f t="shared" si="7"/>
        <v>523</v>
      </c>
      <c r="X24" s="402">
        <f t="shared" si="12"/>
        <v>112.95896328293738</v>
      </c>
      <c r="Y24" s="397">
        <v>257</v>
      </c>
      <c r="Z24" s="402">
        <f t="shared" si="16"/>
        <v>110.30042918454936</v>
      </c>
      <c r="AA24" s="397">
        <v>263</v>
      </c>
      <c r="AB24" s="404">
        <f t="shared" si="13"/>
        <v>114.34782608695653</v>
      </c>
      <c r="AC24" s="397">
        <f t="shared" si="14"/>
        <v>520</v>
      </c>
      <c r="AD24" s="402">
        <f t="shared" si="15"/>
        <v>112.31101511879049</v>
      </c>
    </row>
    <row r="25" spans="1:30" ht="20.25" customHeight="1" x14ac:dyDescent="0.2">
      <c r="A25" s="44">
        <f>'9'!A22</f>
        <v>14</v>
      </c>
      <c r="B25" s="48" t="str">
        <f>'9'!B22</f>
        <v>Mojosari</v>
      </c>
      <c r="C25" s="48" t="str">
        <f>'9'!C22</f>
        <v>Mojosari</v>
      </c>
      <c r="D25" s="405">
        <v>378</v>
      </c>
      <c r="E25" s="405">
        <v>372</v>
      </c>
      <c r="F25" s="397">
        <f t="shared" si="8"/>
        <v>750</v>
      </c>
      <c r="G25" s="397">
        <v>301</v>
      </c>
      <c r="H25" s="402">
        <f t="shared" si="9"/>
        <v>79.629629629629633</v>
      </c>
      <c r="I25" s="397">
        <v>279</v>
      </c>
      <c r="J25" s="402">
        <f t="shared" si="0"/>
        <v>75</v>
      </c>
      <c r="K25" s="397">
        <f t="shared" si="1"/>
        <v>580</v>
      </c>
      <c r="L25" s="402">
        <f t="shared" si="2"/>
        <v>77.333333333333329</v>
      </c>
      <c r="M25" s="397">
        <v>353</v>
      </c>
      <c r="N25" s="402">
        <f t="shared" si="3"/>
        <v>93.386243386243379</v>
      </c>
      <c r="O25" s="397">
        <v>325</v>
      </c>
      <c r="P25" s="404">
        <f t="shared" si="4"/>
        <v>87.365591397849457</v>
      </c>
      <c r="Q25" s="397">
        <f t="shared" si="5"/>
        <v>678</v>
      </c>
      <c r="R25" s="402">
        <f t="shared" si="6"/>
        <v>90.4</v>
      </c>
      <c r="S25" s="397">
        <v>372</v>
      </c>
      <c r="T25" s="402">
        <f>S25/D25*100</f>
        <v>98.412698412698404</v>
      </c>
      <c r="U25" s="397">
        <v>349</v>
      </c>
      <c r="V25" s="404">
        <f t="shared" si="11"/>
        <v>93.817204301075279</v>
      </c>
      <c r="W25" s="397">
        <f t="shared" si="7"/>
        <v>721</v>
      </c>
      <c r="X25" s="402">
        <f t="shared" si="12"/>
        <v>96.13333333333334</v>
      </c>
      <c r="Y25" s="397">
        <v>385</v>
      </c>
      <c r="Z25" s="402">
        <f t="shared" si="16"/>
        <v>101.85185185185186</v>
      </c>
      <c r="AA25" s="397">
        <v>360</v>
      </c>
      <c r="AB25" s="404">
        <f t="shared" si="13"/>
        <v>96.774193548387103</v>
      </c>
      <c r="AC25" s="397">
        <f t="shared" si="14"/>
        <v>745</v>
      </c>
      <c r="AD25" s="402">
        <f t="shared" si="15"/>
        <v>99.333333333333329</v>
      </c>
    </row>
    <row r="26" spans="1:30" ht="20.25" customHeight="1" x14ac:dyDescent="0.2">
      <c r="A26" s="44">
        <f>'9'!A23</f>
        <v>15</v>
      </c>
      <c r="B26" s="48"/>
      <c r="C26" s="48" t="str">
        <f>'9'!C23</f>
        <v>Modopuro</v>
      </c>
      <c r="D26" s="405">
        <v>277</v>
      </c>
      <c r="E26" s="405">
        <v>273</v>
      </c>
      <c r="F26" s="397">
        <f t="shared" si="8"/>
        <v>550</v>
      </c>
      <c r="G26" s="397">
        <v>239</v>
      </c>
      <c r="H26" s="402">
        <f t="shared" si="9"/>
        <v>86.281588447653434</v>
      </c>
      <c r="I26" s="397">
        <v>232</v>
      </c>
      <c r="J26" s="402">
        <f t="shared" si="0"/>
        <v>84.981684981684978</v>
      </c>
      <c r="K26" s="397">
        <f t="shared" si="1"/>
        <v>471</v>
      </c>
      <c r="L26" s="402">
        <f t="shared" si="2"/>
        <v>85.636363636363626</v>
      </c>
      <c r="M26" s="397">
        <v>258</v>
      </c>
      <c r="N26" s="402">
        <f t="shared" si="3"/>
        <v>93.140794223826717</v>
      </c>
      <c r="O26" s="397">
        <v>270</v>
      </c>
      <c r="P26" s="404">
        <f t="shared" si="4"/>
        <v>98.901098901098905</v>
      </c>
      <c r="Q26" s="397">
        <f t="shared" si="5"/>
        <v>528</v>
      </c>
      <c r="R26" s="402">
        <f t="shared" si="6"/>
        <v>96</v>
      </c>
      <c r="S26" s="397">
        <v>253</v>
      </c>
      <c r="T26" s="402">
        <f t="shared" si="10"/>
        <v>91.335740072202171</v>
      </c>
      <c r="U26" s="397">
        <v>279</v>
      </c>
      <c r="V26" s="404">
        <f t="shared" si="11"/>
        <v>102.19780219780219</v>
      </c>
      <c r="W26" s="397">
        <f t="shared" si="7"/>
        <v>532</v>
      </c>
      <c r="X26" s="402">
        <f t="shared" si="12"/>
        <v>96.727272727272734</v>
      </c>
      <c r="Y26" s="397">
        <v>257</v>
      </c>
      <c r="Z26" s="402">
        <f t="shared" si="16"/>
        <v>92.779783393501802</v>
      </c>
      <c r="AA26" s="397">
        <v>271</v>
      </c>
      <c r="AB26" s="404">
        <f t="shared" si="13"/>
        <v>99.26739926739927</v>
      </c>
      <c r="AC26" s="397">
        <f t="shared" si="14"/>
        <v>528</v>
      </c>
      <c r="AD26" s="402">
        <f t="shared" si="15"/>
        <v>96</v>
      </c>
    </row>
    <row r="27" spans="1:30" ht="20.25" customHeight="1" x14ac:dyDescent="0.2">
      <c r="A27" s="44">
        <f>'9'!A24</f>
        <v>16</v>
      </c>
      <c r="B27" s="48" t="str">
        <f>'9'!B24</f>
        <v>Pungging</v>
      </c>
      <c r="C27" s="48" t="str">
        <f>'9'!C24</f>
        <v>Pungging</v>
      </c>
      <c r="D27" s="405">
        <v>400</v>
      </c>
      <c r="E27" s="405">
        <v>395</v>
      </c>
      <c r="F27" s="397">
        <f t="shared" si="8"/>
        <v>795</v>
      </c>
      <c r="G27" s="397">
        <v>324</v>
      </c>
      <c r="H27" s="402">
        <f t="shared" si="9"/>
        <v>81</v>
      </c>
      <c r="I27" s="397">
        <v>314</v>
      </c>
      <c r="J27" s="402">
        <f t="shared" si="0"/>
        <v>79.493670886075947</v>
      </c>
      <c r="K27" s="397">
        <f t="shared" si="1"/>
        <v>638</v>
      </c>
      <c r="L27" s="402">
        <f t="shared" si="2"/>
        <v>80.25157232704403</v>
      </c>
      <c r="M27" s="397">
        <v>398</v>
      </c>
      <c r="N27" s="402">
        <f>M27/D27*100</f>
        <v>99.5</v>
      </c>
      <c r="O27" s="397">
        <v>346</v>
      </c>
      <c r="P27" s="404">
        <f>O27/E27*100</f>
        <v>87.594936708860757</v>
      </c>
      <c r="Q27" s="397">
        <f t="shared" si="5"/>
        <v>744</v>
      </c>
      <c r="R27" s="402">
        <f t="shared" si="6"/>
        <v>93.584905660377359</v>
      </c>
      <c r="S27" s="397">
        <v>429</v>
      </c>
      <c r="T27" s="402">
        <f t="shared" si="10"/>
        <v>107.25</v>
      </c>
      <c r="U27" s="397">
        <v>388</v>
      </c>
      <c r="V27" s="404">
        <f>U27/E27*100</f>
        <v>98.22784810126582</v>
      </c>
      <c r="W27" s="397">
        <f t="shared" si="7"/>
        <v>817</v>
      </c>
      <c r="X27" s="402">
        <f t="shared" si="12"/>
        <v>102.76729559748428</v>
      </c>
      <c r="Y27" s="397">
        <v>429</v>
      </c>
      <c r="Z27" s="402">
        <f t="shared" si="16"/>
        <v>107.25</v>
      </c>
      <c r="AA27" s="397">
        <v>388</v>
      </c>
      <c r="AB27" s="404">
        <f t="shared" si="13"/>
        <v>98.22784810126582</v>
      </c>
      <c r="AC27" s="397">
        <f t="shared" si="14"/>
        <v>817</v>
      </c>
      <c r="AD27" s="402">
        <f t="shared" si="15"/>
        <v>102.76729559748428</v>
      </c>
    </row>
    <row r="28" spans="1:30" ht="20.25" customHeight="1" x14ac:dyDescent="0.2">
      <c r="A28" s="44">
        <f>'9'!A25</f>
        <v>17</v>
      </c>
      <c r="B28" s="48"/>
      <c r="C28" s="48" t="str">
        <f>'9'!C25</f>
        <v>Watukenongo</v>
      </c>
      <c r="D28" s="405">
        <v>194</v>
      </c>
      <c r="E28" s="405">
        <v>191</v>
      </c>
      <c r="F28" s="397">
        <f t="shared" si="8"/>
        <v>385</v>
      </c>
      <c r="G28" s="397">
        <v>150</v>
      </c>
      <c r="H28" s="402">
        <f t="shared" si="9"/>
        <v>77.319587628865989</v>
      </c>
      <c r="I28" s="397">
        <v>156</v>
      </c>
      <c r="J28" s="402">
        <f t="shared" si="0"/>
        <v>81.675392670157066</v>
      </c>
      <c r="K28" s="397">
        <f t="shared" si="1"/>
        <v>306</v>
      </c>
      <c r="L28" s="402">
        <f t="shared" si="2"/>
        <v>79.48051948051949</v>
      </c>
      <c r="M28" s="397">
        <v>172</v>
      </c>
      <c r="N28" s="402">
        <f t="shared" si="3"/>
        <v>88.659793814432987</v>
      </c>
      <c r="O28" s="397">
        <v>171</v>
      </c>
      <c r="P28" s="404">
        <f t="shared" si="4"/>
        <v>89.528795811518322</v>
      </c>
      <c r="Q28" s="397">
        <f t="shared" si="5"/>
        <v>343</v>
      </c>
      <c r="R28" s="402">
        <f t="shared" si="6"/>
        <v>89.090909090909093</v>
      </c>
      <c r="S28" s="397">
        <v>179</v>
      </c>
      <c r="T28" s="402">
        <f t="shared" si="10"/>
        <v>92.268041237113408</v>
      </c>
      <c r="U28" s="397">
        <v>174</v>
      </c>
      <c r="V28" s="404">
        <f t="shared" si="11"/>
        <v>91.099476439790578</v>
      </c>
      <c r="W28" s="397">
        <f t="shared" si="7"/>
        <v>353</v>
      </c>
      <c r="X28" s="402">
        <f t="shared" si="12"/>
        <v>91.688311688311686</v>
      </c>
      <c r="Y28" s="397">
        <v>179</v>
      </c>
      <c r="Z28" s="402">
        <f t="shared" si="16"/>
        <v>92.268041237113408</v>
      </c>
      <c r="AA28" s="397">
        <v>174</v>
      </c>
      <c r="AB28" s="404">
        <f t="shared" si="13"/>
        <v>91.099476439790578</v>
      </c>
      <c r="AC28" s="397">
        <f t="shared" si="14"/>
        <v>353</v>
      </c>
      <c r="AD28" s="402">
        <f t="shared" si="15"/>
        <v>91.688311688311686</v>
      </c>
    </row>
    <row r="29" spans="1:30" ht="20.25" customHeight="1" x14ac:dyDescent="0.2">
      <c r="A29" s="44">
        <f>'9'!A26</f>
        <v>18</v>
      </c>
      <c r="B29" s="48" t="str">
        <f>'9'!B26</f>
        <v>Ngoro</v>
      </c>
      <c r="C29" s="48" t="str">
        <f>'9'!C26</f>
        <v>Ngoro</v>
      </c>
      <c r="D29" s="405">
        <v>387</v>
      </c>
      <c r="E29" s="405">
        <v>381</v>
      </c>
      <c r="F29" s="397">
        <f t="shared" si="8"/>
        <v>768</v>
      </c>
      <c r="G29" s="397">
        <v>333</v>
      </c>
      <c r="H29" s="402">
        <f t="shared" si="9"/>
        <v>86.04651162790698</v>
      </c>
      <c r="I29" s="397">
        <v>320</v>
      </c>
      <c r="J29" s="402">
        <f t="shared" si="0"/>
        <v>83.98950131233596</v>
      </c>
      <c r="K29" s="397">
        <f t="shared" si="1"/>
        <v>653</v>
      </c>
      <c r="L29" s="402">
        <f t="shared" si="2"/>
        <v>85.026041666666657</v>
      </c>
      <c r="M29" s="397">
        <v>408</v>
      </c>
      <c r="N29" s="402">
        <f t="shared" si="3"/>
        <v>105.4263565891473</v>
      </c>
      <c r="O29" s="397">
        <v>446</v>
      </c>
      <c r="P29" s="404">
        <f t="shared" si="4"/>
        <v>117.06036745406824</v>
      </c>
      <c r="Q29" s="397">
        <f t="shared" si="5"/>
        <v>854</v>
      </c>
      <c r="R29" s="402">
        <f t="shared" si="6"/>
        <v>111.19791666666667</v>
      </c>
      <c r="S29" s="397">
        <v>503</v>
      </c>
      <c r="T29" s="402">
        <f t="shared" si="10"/>
        <v>129.97416020671835</v>
      </c>
      <c r="U29" s="397">
        <v>445</v>
      </c>
      <c r="V29" s="404">
        <f t="shared" si="11"/>
        <v>116.79790026246719</v>
      </c>
      <c r="W29" s="397">
        <f t="shared" si="7"/>
        <v>948</v>
      </c>
      <c r="X29" s="402">
        <f>W29/F29*100</f>
        <v>123.4375</v>
      </c>
      <c r="Y29" s="397">
        <v>504</v>
      </c>
      <c r="Z29" s="402">
        <f t="shared" si="16"/>
        <v>130.23255813953489</v>
      </c>
      <c r="AA29" s="397">
        <v>444</v>
      </c>
      <c r="AB29" s="404">
        <f t="shared" si="13"/>
        <v>116.53543307086613</v>
      </c>
      <c r="AC29" s="397">
        <f t="shared" si="14"/>
        <v>948</v>
      </c>
      <c r="AD29" s="402">
        <f t="shared" si="15"/>
        <v>123.4375</v>
      </c>
    </row>
    <row r="30" spans="1:30" ht="20.25" customHeight="1" x14ac:dyDescent="0.2">
      <c r="A30" s="44">
        <f>'9'!A27</f>
        <v>19</v>
      </c>
      <c r="B30" s="48"/>
      <c r="C30" s="48" t="str">
        <f>'9'!C27</f>
        <v>Manduro</v>
      </c>
      <c r="D30" s="405">
        <v>239</v>
      </c>
      <c r="E30" s="405">
        <v>235</v>
      </c>
      <c r="F30" s="397">
        <f t="shared" si="8"/>
        <v>474</v>
      </c>
      <c r="G30" s="397">
        <v>257</v>
      </c>
      <c r="H30" s="402">
        <f t="shared" si="9"/>
        <v>107.53138075313808</v>
      </c>
      <c r="I30" s="397">
        <v>236</v>
      </c>
      <c r="J30" s="402">
        <f t="shared" si="0"/>
        <v>100.42553191489361</v>
      </c>
      <c r="K30" s="397">
        <f t="shared" si="1"/>
        <v>493</v>
      </c>
      <c r="L30" s="402">
        <f t="shared" si="2"/>
        <v>104.00843881856541</v>
      </c>
      <c r="M30" s="397">
        <v>257</v>
      </c>
      <c r="N30" s="402">
        <f t="shared" si="3"/>
        <v>107.53138075313808</v>
      </c>
      <c r="O30" s="397">
        <v>236</v>
      </c>
      <c r="P30" s="404">
        <f t="shared" si="4"/>
        <v>100.42553191489361</v>
      </c>
      <c r="Q30" s="397">
        <f t="shared" si="5"/>
        <v>493</v>
      </c>
      <c r="R30" s="402">
        <f t="shared" si="6"/>
        <v>104.00843881856541</v>
      </c>
      <c r="S30" s="397">
        <v>269</v>
      </c>
      <c r="T30" s="402">
        <f t="shared" si="10"/>
        <v>112.55230125523012</v>
      </c>
      <c r="U30" s="397">
        <v>241</v>
      </c>
      <c r="V30" s="404">
        <f t="shared" si="11"/>
        <v>102.55319148936171</v>
      </c>
      <c r="W30" s="397">
        <f t="shared" si="7"/>
        <v>510</v>
      </c>
      <c r="X30" s="402">
        <f t="shared" si="12"/>
        <v>107.59493670886076</v>
      </c>
      <c r="Y30" s="397">
        <v>282</v>
      </c>
      <c r="Z30" s="402">
        <f t="shared" si="16"/>
        <v>117.99163179916319</v>
      </c>
      <c r="AA30" s="397">
        <v>256</v>
      </c>
      <c r="AB30" s="404">
        <f t="shared" si="13"/>
        <v>108.93617021276596</v>
      </c>
      <c r="AC30" s="397">
        <f t="shared" si="14"/>
        <v>538</v>
      </c>
      <c r="AD30" s="402">
        <f t="shared" si="15"/>
        <v>113.50210970464134</v>
      </c>
    </row>
    <row r="31" spans="1:30" ht="20.25" customHeight="1" x14ac:dyDescent="0.2">
      <c r="A31" s="44">
        <f>'9'!A28</f>
        <v>20</v>
      </c>
      <c r="B31" s="48" t="str">
        <f>'9'!B28</f>
        <v>Dlanggu</v>
      </c>
      <c r="C31" s="48" t="str">
        <f>'9'!C28</f>
        <v>Dlanggu</v>
      </c>
      <c r="D31" s="405">
        <v>432</v>
      </c>
      <c r="E31" s="405">
        <v>425</v>
      </c>
      <c r="F31" s="397">
        <f t="shared" si="8"/>
        <v>857</v>
      </c>
      <c r="G31" s="397">
        <v>383</v>
      </c>
      <c r="H31" s="402">
        <f t="shared" si="9"/>
        <v>88.657407407407405</v>
      </c>
      <c r="I31" s="397">
        <v>394</v>
      </c>
      <c r="J31" s="402">
        <f t="shared" si="0"/>
        <v>92.705882352941174</v>
      </c>
      <c r="K31" s="397">
        <f t="shared" si="1"/>
        <v>777</v>
      </c>
      <c r="L31" s="402">
        <f t="shared" si="2"/>
        <v>90.665110851808635</v>
      </c>
      <c r="M31" s="397">
        <v>394</v>
      </c>
      <c r="N31" s="402">
        <f t="shared" si="3"/>
        <v>91.203703703703709</v>
      </c>
      <c r="O31" s="397">
        <v>398</v>
      </c>
      <c r="P31" s="404">
        <f t="shared" si="4"/>
        <v>93.64705882352942</v>
      </c>
      <c r="Q31" s="397">
        <f t="shared" si="5"/>
        <v>792</v>
      </c>
      <c r="R31" s="402">
        <f t="shared" si="6"/>
        <v>92.415402567094517</v>
      </c>
      <c r="S31" s="397">
        <v>417</v>
      </c>
      <c r="T31" s="402">
        <f t="shared" si="10"/>
        <v>96.527777777777786</v>
      </c>
      <c r="U31" s="397">
        <v>449</v>
      </c>
      <c r="V31" s="404">
        <f t="shared" si="11"/>
        <v>105.64705882352941</v>
      </c>
      <c r="W31" s="397">
        <f t="shared" si="7"/>
        <v>866</v>
      </c>
      <c r="X31" s="402">
        <f t="shared" si="12"/>
        <v>101.05017502917153</v>
      </c>
      <c r="Y31" s="397">
        <v>460</v>
      </c>
      <c r="Z31" s="402">
        <f t="shared" si="16"/>
        <v>106.4814814814815</v>
      </c>
      <c r="AA31" s="397">
        <v>441</v>
      </c>
      <c r="AB31" s="404">
        <f t="shared" si="13"/>
        <v>103.76470588235294</v>
      </c>
      <c r="AC31" s="397">
        <f t="shared" si="14"/>
        <v>901</v>
      </c>
      <c r="AD31" s="402">
        <f>AC31/F31*100</f>
        <v>105.13418903150524</v>
      </c>
    </row>
    <row r="32" spans="1:30" ht="20.25" customHeight="1" x14ac:dyDescent="0.2">
      <c r="A32" s="44">
        <f>'9'!A29</f>
        <v>21</v>
      </c>
      <c r="B32" s="48" t="str">
        <f>'9'!B29</f>
        <v>Kutorejo</v>
      </c>
      <c r="C32" s="48" t="str">
        <f>'9'!C29</f>
        <v>Kutorejo</v>
      </c>
      <c r="D32" s="405">
        <v>242</v>
      </c>
      <c r="E32" s="405">
        <v>239</v>
      </c>
      <c r="F32" s="397">
        <f t="shared" ref="F32:F38" si="17">SUM(D32:E32)</f>
        <v>481</v>
      </c>
      <c r="G32" s="397">
        <v>206</v>
      </c>
      <c r="H32" s="402">
        <f t="shared" ref="H32:H38" si="18">G32/D32*100</f>
        <v>85.123966942148769</v>
      </c>
      <c r="I32" s="397">
        <v>192</v>
      </c>
      <c r="J32" s="402">
        <f t="shared" ref="J32:J38" si="19">I32/E32*100</f>
        <v>80.3347280334728</v>
      </c>
      <c r="K32" s="397">
        <f t="shared" ref="K32:K38" si="20">SUM(G32,I32)</f>
        <v>398</v>
      </c>
      <c r="L32" s="402">
        <f t="shared" ref="L32:L38" si="21">K32/F32*100</f>
        <v>82.744282744282742</v>
      </c>
      <c r="M32" s="397">
        <v>186</v>
      </c>
      <c r="N32" s="402">
        <f t="shared" ref="N32:N38" si="22">M32/D32*100</f>
        <v>76.859504132231407</v>
      </c>
      <c r="O32" s="397">
        <v>165</v>
      </c>
      <c r="P32" s="404">
        <f t="shared" ref="P32:P38" si="23">O32/E32*100</f>
        <v>69.037656903765694</v>
      </c>
      <c r="Q32" s="397">
        <f t="shared" ref="Q32:Q38" si="24">SUM(M32,O32)</f>
        <v>351</v>
      </c>
      <c r="R32" s="402">
        <f t="shared" ref="R32:R38" si="25">Q32/F32*100</f>
        <v>72.972972972972968</v>
      </c>
      <c r="S32" s="397">
        <v>216</v>
      </c>
      <c r="T32" s="402">
        <f t="shared" ref="T32:T38" si="26">S32/D32*100</f>
        <v>89.256198347107443</v>
      </c>
      <c r="U32" s="397">
        <v>209</v>
      </c>
      <c r="V32" s="404">
        <f t="shared" ref="V32:V38" si="27">U32/E32*100</f>
        <v>87.44769874476988</v>
      </c>
      <c r="W32" s="397">
        <f t="shared" ref="W32:W38" si="28">SUM(S32,U32)</f>
        <v>425</v>
      </c>
      <c r="X32" s="402">
        <f t="shared" ref="X32:X38" si="29">W32/F32*100</f>
        <v>88.357588357588355</v>
      </c>
      <c r="Y32" s="397">
        <v>238</v>
      </c>
      <c r="Z32" s="402">
        <f t="shared" ref="Z32:Z38" si="30">Y32/D32*100</f>
        <v>98.347107438016536</v>
      </c>
      <c r="AA32" s="397">
        <v>238</v>
      </c>
      <c r="AB32" s="404">
        <f t="shared" ref="AB32:AB38" si="31">AA32/E32*100</f>
        <v>99.581589958159</v>
      </c>
      <c r="AC32" s="397">
        <f t="shared" ref="AC32:AC38" si="32">SUM(Y32,AA32)</f>
        <v>476</v>
      </c>
      <c r="AD32" s="402">
        <f t="shared" ref="AD32:AD38" si="33">AC32/F32*100</f>
        <v>98.960498960498967</v>
      </c>
    </row>
    <row r="33" spans="1:30" ht="20.25" customHeight="1" x14ac:dyDescent="0.2">
      <c r="A33" s="44">
        <f>'9'!A30</f>
        <v>22</v>
      </c>
      <c r="B33" s="48"/>
      <c r="C33" s="48" t="str">
        <f>'9'!C30</f>
        <v>Pesanggrahan</v>
      </c>
      <c r="D33" s="405">
        <v>259</v>
      </c>
      <c r="E33" s="405">
        <v>254</v>
      </c>
      <c r="F33" s="397">
        <f t="shared" si="17"/>
        <v>513</v>
      </c>
      <c r="G33" s="397">
        <v>225</v>
      </c>
      <c r="H33" s="402">
        <f t="shared" si="18"/>
        <v>86.872586872586879</v>
      </c>
      <c r="I33" s="397">
        <v>187</v>
      </c>
      <c r="J33" s="402">
        <f t="shared" si="19"/>
        <v>73.622047244094489</v>
      </c>
      <c r="K33" s="397">
        <f t="shared" si="20"/>
        <v>412</v>
      </c>
      <c r="L33" s="402">
        <f t="shared" si="21"/>
        <v>80.311890838206622</v>
      </c>
      <c r="M33" s="397">
        <v>235</v>
      </c>
      <c r="N33" s="402">
        <f t="shared" si="22"/>
        <v>90.733590733590731</v>
      </c>
      <c r="O33" s="397">
        <v>195</v>
      </c>
      <c r="P33" s="404">
        <f t="shared" si="23"/>
        <v>76.771653543307082</v>
      </c>
      <c r="Q33" s="397">
        <f t="shared" si="24"/>
        <v>430</v>
      </c>
      <c r="R33" s="402">
        <f t="shared" si="25"/>
        <v>83.820662768031184</v>
      </c>
      <c r="S33" s="397">
        <v>261</v>
      </c>
      <c r="T33" s="402">
        <f t="shared" si="26"/>
        <v>100.77220077220078</v>
      </c>
      <c r="U33" s="397">
        <v>252</v>
      </c>
      <c r="V33" s="404">
        <f t="shared" si="27"/>
        <v>99.212598425196859</v>
      </c>
      <c r="W33" s="397">
        <f t="shared" si="28"/>
        <v>513</v>
      </c>
      <c r="X33" s="402">
        <f t="shared" si="29"/>
        <v>100</v>
      </c>
      <c r="Y33" s="397">
        <v>261</v>
      </c>
      <c r="Z33" s="402">
        <f t="shared" si="30"/>
        <v>100.77220077220078</v>
      </c>
      <c r="AA33" s="397">
        <v>251</v>
      </c>
      <c r="AB33" s="404">
        <f t="shared" si="31"/>
        <v>98.818897637795274</v>
      </c>
      <c r="AC33" s="397">
        <f t="shared" si="32"/>
        <v>512</v>
      </c>
      <c r="AD33" s="402">
        <f t="shared" si="33"/>
        <v>99.805068226120852</v>
      </c>
    </row>
    <row r="34" spans="1:30" ht="20.25" customHeight="1" x14ac:dyDescent="0.2">
      <c r="A34" s="44">
        <f>'9'!A31</f>
        <v>23</v>
      </c>
      <c r="B34" s="48" t="str">
        <f>'9'!B31</f>
        <v>Pacet</v>
      </c>
      <c r="C34" s="48" t="str">
        <f>'9'!C31</f>
        <v>Pacet</v>
      </c>
      <c r="D34" s="405">
        <v>282</v>
      </c>
      <c r="E34" s="405">
        <v>278</v>
      </c>
      <c r="F34" s="397">
        <f t="shared" si="17"/>
        <v>560</v>
      </c>
      <c r="G34" s="397">
        <v>209</v>
      </c>
      <c r="H34" s="402">
        <f t="shared" si="18"/>
        <v>74.113475177304963</v>
      </c>
      <c r="I34" s="397">
        <v>190</v>
      </c>
      <c r="J34" s="402">
        <f t="shared" si="19"/>
        <v>68.345323741007192</v>
      </c>
      <c r="K34" s="397">
        <f t="shared" si="20"/>
        <v>399</v>
      </c>
      <c r="L34" s="402">
        <f t="shared" si="21"/>
        <v>71.25</v>
      </c>
      <c r="M34" s="397">
        <v>245</v>
      </c>
      <c r="N34" s="402">
        <f t="shared" si="22"/>
        <v>86.879432624113477</v>
      </c>
      <c r="O34" s="397">
        <v>235</v>
      </c>
      <c r="P34" s="404">
        <f t="shared" si="23"/>
        <v>84.532374100719423</v>
      </c>
      <c r="Q34" s="397">
        <f t="shared" si="24"/>
        <v>480</v>
      </c>
      <c r="R34" s="402">
        <f t="shared" si="25"/>
        <v>85.714285714285708</v>
      </c>
      <c r="S34" s="397">
        <v>273</v>
      </c>
      <c r="T34" s="402">
        <f t="shared" si="26"/>
        <v>96.808510638297875</v>
      </c>
      <c r="U34" s="397">
        <v>232</v>
      </c>
      <c r="V34" s="404">
        <f t="shared" si="27"/>
        <v>83.453237410071949</v>
      </c>
      <c r="W34" s="397">
        <f t="shared" si="28"/>
        <v>505</v>
      </c>
      <c r="X34" s="402">
        <f t="shared" si="29"/>
        <v>90.178571428571431</v>
      </c>
      <c r="Y34" s="397">
        <v>256</v>
      </c>
      <c r="Z34" s="402">
        <f t="shared" si="30"/>
        <v>90.780141843971634</v>
      </c>
      <c r="AA34" s="397">
        <v>224</v>
      </c>
      <c r="AB34" s="404">
        <f t="shared" si="31"/>
        <v>80.57553956834532</v>
      </c>
      <c r="AC34" s="397">
        <f t="shared" si="32"/>
        <v>480</v>
      </c>
      <c r="AD34" s="402">
        <f t="shared" si="33"/>
        <v>85.714285714285708</v>
      </c>
    </row>
    <row r="35" spans="1:30" ht="20.25" customHeight="1" x14ac:dyDescent="0.2">
      <c r="A35" s="44">
        <f>'9'!A32</f>
        <v>24</v>
      </c>
      <c r="B35" s="48"/>
      <c r="C35" s="48" t="str">
        <f>'9'!C32</f>
        <v>Pandan</v>
      </c>
      <c r="D35" s="405">
        <v>200</v>
      </c>
      <c r="E35" s="405">
        <v>195</v>
      </c>
      <c r="F35" s="397">
        <f t="shared" si="17"/>
        <v>395</v>
      </c>
      <c r="G35" s="397">
        <v>197</v>
      </c>
      <c r="H35" s="402">
        <f t="shared" si="18"/>
        <v>98.5</v>
      </c>
      <c r="I35" s="397">
        <v>181</v>
      </c>
      <c r="J35" s="402">
        <f t="shared" si="19"/>
        <v>92.820512820512818</v>
      </c>
      <c r="K35" s="397">
        <f t="shared" si="20"/>
        <v>378</v>
      </c>
      <c r="L35" s="402">
        <f t="shared" si="21"/>
        <v>95.696202531645568</v>
      </c>
      <c r="M35" s="397">
        <v>189</v>
      </c>
      <c r="N35" s="402">
        <f t="shared" si="22"/>
        <v>94.5</v>
      </c>
      <c r="O35" s="397">
        <v>180</v>
      </c>
      <c r="P35" s="404">
        <f t="shared" si="23"/>
        <v>92.307692307692307</v>
      </c>
      <c r="Q35" s="397">
        <f t="shared" si="24"/>
        <v>369</v>
      </c>
      <c r="R35" s="402">
        <f t="shared" si="25"/>
        <v>93.417721518987335</v>
      </c>
      <c r="S35" s="397">
        <v>193</v>
      </c>
      <c r="T35" s="402">
        <f t="shared" si="26"/>
        <v>96.5</v>
      </c>
      <c r="U35" s="397">
        <v>202</v>
      </c>
      <c r="V35" s="404">
        <f t="shared" si="27"/>
        <v>103.58974358974361</v>
      </c>
      <c r="W35" s="397">
        <f t="shared" si="28"/>
        <v>395</v>
      </c>
      <c r="X35" s="402">
        <f t="shared" si="29"/>
        <v>100</v>
      </c>
      <c r="Y35" s="397">
        <v>215</v>
      </c>
      <c r="Z35" s="402">
        <f t="shared" si="30"/>
        <v>107.5</v>
      </c>
      <c r="AA35" s="397">
        <v>219</v>
      </c>
      <c r="AB35" s="404">
        <f t="shared" si="31"/>
        <v>112.30769230769231</v>
      </c>
      <c r="AC35" s="397">
        <f t="shared" si="32"/>
        <v>434</v>
      </c>
      <c r="AD35" s="402">
        <f t="shared" si="33"/>
        <v>109.87341772151899</v>
      </c>
    </row>
    <row r="36" spans="1:30" ht="20.25" customHeight="1" x14ac:dyDescent="0.2">
      <c r="A36" s="44">
        <f>'9'!A33</f>
        <v>25</v>
      </c>
      <c r="B36" s="48" t="str">
        <f>'9'!B33</f>
        <v>Trawas</v>
      </c>
      <c r="C36" s="48" t="str">
        <f>'9'!C33</f>
        <v>Trawas</v>
      </c>
      <c r="D36" s="405">
        <v>252</v>
      </c>
      <c r="E36" s="405">
        <v>250</v>
      </c>
      <c r="F36" s="397">
        <f t="shared" si="17"/>
        <v>502</v>
      </c>
      <c r="G36" s="397">
        <v>214</v>
      </c>
      <c r="H36" s="402">
        <f t="shared" si="18"/>
        <v>84.920634920634924</v>
      </c>
      <c r="I36" s="397">
        <v>167</v>
      </c>
      <c r="J36" s="402">
        <f t="shared" si="19"/>
        <v>66.8</v>
      </c>
      <c r="K36" s="397">
        <f t="shared" si="20"/>
        <v>381</v>
      </c>
      <c r="L36" s="402">
        <f t="shared" si="21"/>
        <v>75.896414342629484</v>
      </c>
      <c r="M36" s="397">
        <v>224</v>
      </c>
      <c r="N36" s="402">
        <f t="shared" si="22"/>
        <v>88.888888888888886</v>
      </c>
      <c r="O36" s="397">
        <v>168</v>
      </c>
      <c r="P36" s="404">
        <f t="shared" si="23"/>
        <v>67.2</v>
      </c>
      <c r="Q36" s="397">
        <f t="shared" si="24"/>
        <v>392</v>
      </c>
      <c r="R36" s="402">
        <f t="shared" si="25"/>
        <v>78.08764940239044</v>
      </c>
      <c r="S36" s="397">
        <v>232</v>
      </c>
      <c r="T36" s="402">
        <f t="shared" si="26"/>
        <v>92.063492063492063</v>
      </c>
      <c r="U36" s="397">
        <v>172</v>
      </c>
      <c r="V36" s="404">
        <f t="shared" si="27"/>
        <v>68.8</v>
      </c>
      <c r="W36" s="397">
        <f t="shared" si="28"/>
        <v>404</v>
      </c>
      <c r="X36" s="402">
        <f t="shared" si="29"/>
        <v>80.478087649402383</v>
      </c>
      <c r="Y36" s="397">
        <v>232</v>
      </c>
      <c r="Z36" s="402">
        <f t="shared" si="30"/>
        <v>92.063492063492063</v>
      </c>
      <c r="AA36" s="397">
        <v>172</v>
      </c>
      <c r="AB36" s="404">
        <f t="shared" si="31"/>
        <v>68.8</v>
      </c>
      <c r="AC36" s="397">
        <f t="shared" si="32"/>
        <v>404</v>
      </c>
      <c r="AD36" s="402">
        <f t="shared" si="33"/>
        <v>80.478087649402383</v>
      </c>
    </row>
    <row r="37" spans="1:30" ht="20.25" customHeight="1" x14ac:dyDescent="0.2">
      <c r="A37" s="44">
        <f>'9'!A34</f>
        <v>26</v>
      </c>
      <c r="B37" s="48" t="str">
        <f>'9'!B34</f>
        <v>Gondang</v>
      </c>
      <c r="C37" s="48" t="str">
        <f>'9'!C34</f>
        <v>Gondang</v>
      </c>
      <c r="D37" s="405">
        <v>361</v>
      </c>
      <c r="E37" s="405">
        <v>356</v>
      </c>
      <c r="F37" s="397">
        <f t="shared" si="17"/>
        <v>717</v>
      </c>
      <c r="G37" s="397">
        <v>301</v>
      </c>
      <c r="H37" s="402">
        <f t="shared" si="18"/>
        <v>83.37950138504155</v>
      </c>
      <c r="I37" s="397">
        <v>349</v>
      </c>
      <c r="J37" s="402">
        <f t="shared" si="19"/>
        <v>98.033707865168537</v>
      </c>
      <c r="K37" s="397">
        <f t="shared" si="20"/>
        <v>650</v>
      </c>
      <c r="L37" s="402">
        <f t="shared" si="21"/>
        <v>90.655509065550916</v>
      </c>
      <c r="M37" s="397">
        <v>335</v>
      </c>
      <c r="N37" s="402">
        <f t="shared" si="22"/>
        <v>92.797783933518005</v>
      </c>
      <c r="O37" s="397">
        <v>335</v>
      </c>
      <c r="P37" s="404">
        <f t="shared" si="23"/>
        <v>94.101123595505626</v>
      </c>
      <c r="Q37" s="397">
        <f t="shared" si="24"/>
        <v>670</v>
      </c>
      <c r="R37" s="402">
        <f t="shared" si="25"/>
        <v>93.444909344490938</v>
      </c>
      <c r="S37" s="397">
        <v>432</v>
      </c>
      <c r="T37" s="402">
        <f t="shared" si="26"/>
        <v>119.66759002770083</v>
      </c>
      <c r="U37" s="397">
        <v>435</v>
      </c>
      <c r="V37" s="404">
        <f t="shared" si="27"/>
        <v>122.19101123595506</v>
      </c>
      <c r="W37" s="397">
        <f t="shared" si="28"/>
        <v>867</v>
      </c>
      <c r="X37" s="402">
        <f t="shared" si="29"/>
        <v>120.92050209205021</v>
      </c>
      <c r="Y37" s="397">
        <v>432</v>
      </c>
      <c r="Z37" s="402">
        <f t="shared" si="30"/>
        <v>119.66759002770083</v>
      </c>
      <c r="AA37" s="397">
        <v>440</v>
      </c>
      <c r="AB37" s="404">
        <f t="shared" si="31"/>
        <v>123.59550561797752</v>
      </c>
      <c r="AC37" s="397">
        <f t="shared" si="32"/>
        <v>872</v>
      </c>
      <c r="AD37" s="402">
        <f t="shared" si="33"/>
        <v>121.61785216178522</v>
      </c>
    </row>
    <row r="38" spans="1:30" ht="20.25" customHeight="1" x14ac:dyDescent="0.2">
      <c r="A38" s="44">
        <f>'9'!A35</f>
        <v>27</v>
      </c>
      <c r="B38" s="48" t="str">
        <f>'9'!B35</f>
        <v>Jatirejo</v>
      </c>
      <c r="C38" s="48" t="str">
        <f>'9'!C35</f>
        <v>Jatirejo</v>
      </c>
      <c r="D38" s="405">
        <v>372</v>
      </c>
      <c r="E38" s="405">
        <v>366</v>
      </c>
      <c r="F38" s="397">
        <f t="shared" si="17"/>
        <v>738</v>
      </c>
      <c r="G38" s="397">
        <v>433</v>
      </c>
      <c r="H38" s="402">
        <f t="shared" si="18"/>
        <v>116.3978494623656</v>
      </c>
      <c r="I38" s="397">
        <v>354</v>
      </c>
      <c r="J38" s="402">
        <f t="shared" si="19"/>
        <v>96.721311475409834</v>
      </c>
      <c r="K38" s="397">
        <f t="shared" si="20"/>
        <v>787</v>
      </c>
      <c r="L38" s="402">
        <f t="shared" si="21"/>
        <v>106.63956639566396</v>
      </c>
      <c r="M38" s="397">
        <v>411</v>
      </c>
      <c r="N38" s="402">
        <f t="shared" si="22"/>
        <v>110.48387096774192</v>
      </c>
      <c r="O38" s="397">
        <v>358</v>
      </c>
      <c r="P38" s="404">
        <f t="shared" si="23"/>
        <v>97.814207650273218</v>
      </c>
      <c r="Q38" s="397">
        <f t="shared" si="24"/>
        <v>769</v>
      </c>
      <c r="R38" s="402">
        <f t="shared" si="25"/>
        <v>104.20054200542006</v>
      </c>
      <c r="S38" s="397">
        <v>428</v>
      </c>
      <c r="T38" s="402">
        <f t="shared" si="26"/>
        <v>115.05376344086022</v>
      </c>
      <c r="U38" s="397">
        <v>388</v>
      </c>
      <c r="V38" s="404">
        <f t="shared" si="27"/>
        <v>106.01092896174865</v>
      </c>
      <c r="W38" s="397">
        <f t="shared" si="28"/>
        <v>816</v>
      </c>
      <c r="X38" s="402">
        <f t="shared" si="29"/>
        <v>110.56910569105692</v>
      </c>
      <c r="Y38" s="397">
        <v>436</v>
      </c>
      <c r="Z38" s="402">
        <f t="shared" si="30"/>
        <v>117.20430107526883</v>
      </c>
      <c r="AA38" s="397">
        <v>406</v>
      </c>
      <c r="AB38" s="404">
        <f t="shared" si="31"/>
        <v>110.92896174863387</v>
      </c>
      <c r="AC38" s="397">
        <f t="shared" si="32"/>
        <v>842</v>
      </c>
      <c r="AD38" s="402">
        <f t="shared" si="33"/>
        <v>114.09214092140923</v>
      </c>
    </row>
    <row r="39" spans="1:30" ht="20.25" customHeight="1" x14ac:dyDescent="0.2">
      <c r="A39" s="251" t="s">
        <v>157</v>
      </c>
      <c r="B39" s="251"/>
      <c r="C39" s="251"/>
      <c r="D39" s="850">
        <f>SUM(D12:D38)</f>
        <v>8776</v>
      </c>
      <c r="E39" s="850">
        <f>SUM(E12:E38)</f>
        <v>8644</v>
      </c>
      <c r="F39" s="850">
        <f>SUM(F12:F38)</f>
        <v>17420</v>
      </c>
      <c r="G39" s="850">
        <f>SUM(G12:G38)</f>
        <v>7453</v>
      </c>
      <c r="H39" s="841">
        <f>G39/D39*100</f>
        <v>84.924794895168645</v>
      </c>
      <c r="I39" s="850">
        <f>SUM(I12:I38)</f>
        <v>6968</v>
      </c>
      <c r="J39" s="841">
        <f>I39/E39*100</f>
        <v>80.610828320222112</v>
      </c>
      <c r="K39" s="850">
        <f>SUM(K12:K38)</f>
        <v>14421</v>
      </c>
      <c r="L39" s="841">
        <f>K39/F39*100</f>
        <v>82.784156142365092</v>
      </c>
      <c r="M39" s="850">
        <f>SUM(M12:M38)</f>
        <v>8160</v>
      </c>
      <c r="N39" s="841">
        <f>M39/D39*100</f>
        <v>92.980856882406556</v>
      </c>
      <c r="O39" s="850">
        <f>SUM(O12:O38)</f>
        <v>7695</v>
      </c>
      <c r="P39" s="849">
        <f>O39/E39*100</f>
        <v>89.021286441462294</v>
      </c>
      <c r="Q39" s="850">
        <f>SUM(Q12:Q38)</f>
        <v>15855</v>
      </c>
      <c r="R39" s="841">
        <f>Q39/F39*100</f>
        <v>91.016073478760049</v>
      </c>
      <c r="S39" s="850">
        <f>SUM(S12:S38)</f>
        <v>8943</v>
      </c>
      <c r="T39" s="841">
        <f>S39/D39*100</f>
        <v>101.90291704649044</v>
      </c>
      <c r="U39" s="850">
        <f>SUM(U12:U38)</f>
        <v>8579</v>
      </c>
      <c r="V39" s="849">
        <f>U39/E39*100</f>
        <v>99.24803331790838</v>
      </c>
      <c r="W39" s="850">
        <f>SUM(W12:W38)</f>
        <v>17522</v>
      </c>
      <c r="X39" s="841">
        <f>W39/F39*100</f>
        <v>100.58553386911595</v>
      </c>
      <c r="Y39" s="850">
        <f>SUM(Y12:Y38)</f>
        <v>9096</v>
      </c>
      <c r="Z39" s="841">
        <f>Y39/D39*100</f>
        <v>103.64630811303554</v>
      </c>
      <c r="AA39" s="850">
        <f>SUM(AA12:AA38)</f>
        <v>8673</v>
      </c>
      <c r="AB39" s="841">
        <f>AA39/E39*100</f>
        <v>100.33549282739473</v>
      </c>
      <c r="AC39" s="850">
        <f>SUM(AC12:AC38)</f>
        <v>17769</v>
      </c>
      <c r="AD39" s="841">
        <f>AC39/F39*100</f>
        <v>102.00344431687715</v>
      </c>
    </row>
    <row r="40" spans="1:30" x14ac:dyDescent="0.2">
      <c r="A40" s="1"/>
      <c r="B40" s="1"/>
      <c r="C40" s="1"/>
      <c r="D40" s="1"/>
      <c r="E40" s="1"/>
    </row>
    <row r="41" spans="1:30" x14ac:dyDescent="0.2">
      <c r="A41" s="689" t="s">
        <v>1344</v>
      </c>
      <c r="B41" s="691"/>
    </row>
    <row r="42" spans="1:30" x14ac:dyDescent="0.2">
      <c r="A42" s="689" t="s">
        <v>159</v>
      </c>
      <c r="B42" s="691"/>
    </row>
    <row r="43" spans="1:30" x14ac:dyDescent="0.2">
      <c r="A43" s="689"/>
      <c r="B43" s="694" t="s">
        <v>955</v>
      </c>
    </row>
    <row r="44" spans="1:30" x14ac:dyDescent="0.2">
      <c r="A44" s="691"/>
      <c r="B44" s="689" t="s">
        <v>628</v>
      </c>
    </row>
  </sheetData>
  <mergeCells count="16">
    <mergeCell ref="AC9:AD9"/>
    <mergeCell ref="S9:T9"/>
    <mergeCell ref="U9:V9"/>
    <mergeCell ref="W9:X9"/>
    <mergeCell ref="K9:L9"/>
    <mergeCell ref="M9:N9"/>
    <mergeCell ref="O9:P9"/>
    <mergeCell ref="Q9:R9"/>
    <mergeCell ref="Y9:Z9"/>
    <mergeCell ref="AA9:AB9"/>
    <mergeCell ref="A7:A10"/>
    <mergeCell ref="B7:B10"/>
    <mergeCell ref="C7:C10"/>
    <mergeCell ref="D7:F9"/>
    <mergeCell ref="G9:H9"/>
    <mergeCell ref="I9:J9"/>
  </mergeCells>
  <printOptions horizontalCentered="1"/>
  <pageMargins left="0.57999999999999996" right="0.66" top="0.9" bottom="0.9" header="0" footer="0"/>
  <pageSetup paperSize="130" scale="43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R44"/>
  <sheetViews>
    <sheetView view="pageBreakPreview" zoomScale="50" zoomScaleNormal="57" zoomScaleSheetLayoutView="50" workbookViewId="0">
      <selection activeCell="U40" sqref="U40"/>
    </sheetView>
  </sheetViews>
  <sheetFormatPr defaultColWidth="9.42578125" defaultRowHeight="15" x14ac:dyDescent="0.2"/>
  <cols>
    <col min="1" max="1" width="5.7109375" style="4" customWidth="1"/>
    <col min="2" max="3" width="21.7109375" style="4" customWidth="1"/>
    <col min="4" max="5" width="10.7109375" style="4" customWidth="1"/>
    <col min="6" max="6" width="12.42578125" style="4" customWidth="1"/>
    <col min="7" max="7" width="10.7109375" style="4" customWidth="1"/>
    <col min="8" max="8" width="9.42578125" style="4" customWidth="1"/>
    <col min="9" max="9" width="10.85546875" style="4" customWidth="1"/>
    <col min="10" max="10" width="9.42578125" style="4" customWidth="1"/>
    <col min="11" max="11" width="12.5703125" style="4" customWidth="1"/>
    <col min="12" max="12" width="9.42578125" style="4" customWidth="1"/>
    <col min="13" max="13" width="11.42578125" style="4" customWidth="1"/>
    <col min="14" max="14" width="9.42578125" style="4" customWidth="1"/>
    <col min="15" max="15" width="11.140625" style="4" customWidth="1"/>
    <col min="16" max="16" width="9.42578125" style="4" customWidth="1"/>
    <col min="17" max="17" width="12" style="4" customWidth="1"/>
    <col min="18" max="18" width="9.42578125" style="4" customWidth="1"/>
    <col min="19" max="244" width="9.140625" style="4" customWidth="1"/>
    <col min="245" max="245" width="5.7109375" style="4" customWidth="1"/>
    <col min="246" max="247" width="21.7109375" style="4" customWidth="1"/>
    <col min="248" max="250" width="8.42578125" style="4" customWidth="1"/>
    <col min="251" max="16384" width="9.42578125" style="4"/>
  </cols>
  <sheetData>
    <row r="1" spans="1:18" x14ac:dyDescent="0.2">
      <c r="A1" s="3" t="s">
        <v>705</v>
      </c>
    </row>
    <row r="3" spans="1:18" s="203" customFormat="1" ht="16.5" x14ac:dyDescent="0.2">
      <c r="A3" s="207" t="s">
        <v>677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</row>
    <row r="4" spans="1:18" s="203" customFormat="1" ht="16.5" x14ac:dyDescent="0.2">
      <c r="A4" s="207" t="s">
        <v>194</v>
      </c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</row>
    <row r="5" spans="1:18" s="203" customFormat="1" ht="16.5" x14ac:dyDescent="0.2">
      <c r="H5" s="210" t="str">
        <f>'1'!E5</f>
        <v>KABUPATEN</v>
      </c>
      <c r="I5" s="206" t="str">
        <f>'1'!F5</f>
        <v>MOJOKERTO</v>
      </c>
      <c r="M5" s="207"/>
      <c r="N5" s="207"/>
      <c r="O5" s="207"/>
      <c r="P5" s="207"/>
      <c r="Q5" s="207"/>
      <c r="R5" s="207"/>
    </row>
    <row r="6" spans="1:18" s="203" customFormat="1" ht="16.5" x14ac:dyDescent="0.2">
      <c r="H6" s="210" t="str">
        <f>'1'!E6</f>
        <v xml:space="preserve">TAHUN </v>
      </c>
      <c r="I6" s="206">
        <f>'1'!F6</f>
        <v>2021</v>
      </c>
      <c r="M6" s="207"/>
      <c r="N6" s="207"/>
      <c r="O6" s="207"/>
      <c r="P6" s="207"/>
      <c r="Q6" s="207"/>
      <c r="R6" s="207"/>
    </row>
    <row r="8" spans="1:18" x14ac:dyDescent="0.2">
      <c r="A8" s="1170" t="s">
        <v>153</v>
      </c>
      <c r="B8" s="1170" t="s">
        <v>154</v>
      </c>
      <c r="C8" s="1170" t="s">
        <v>156</v>
      </c>
      <c r="D8" s="1224" t="s">
        <v>962</v>
      </c>
      <c r="E8" s="1224"/>
      <c r="F8" s="1224"/>
      <c r="G8" s="18" t="s">
        <v>629</v>
      </c>
      <c r="H8" s="53"/>
      <c r="I8" s="53"/>
      <c r="J8" s="53"/>
      <c r="K8" s="53"/>
      <c r="L8" s="53"/>
      <c r="M8" s="18"/>
      <c r="N8" s="53"/>
      <c r="O8" s="54"/>
      <c r="P8" s="53"/>
      <c r="Q8" s="53"/>
      <c r="R8" s="54"/>
    </row>
    <row r="9" spans="1:18" x14ac:dyDescent="0.2">
      <c r="A9" s="1171"/>
      <c r="B9" s="1171"/>
      <c r="C9" s="1171"/>
      <c r="D9" s="1224"/>
      <c r="E9" s="1224"/>
      <c r="F9" s="1224"/>
      <c r="G9" s="18" t="s">
        <v>630</v>
      </c>
      <c r="H9" s="53"/>
      <c r="I9" s="53"/>
      <c r="J9" s="53"/>
      <c r="K9" s="53"/>
      <c r="L9" s="54"/>
      <c r="M9" s="18" t="s">
        <v>631</v>
      </c>
      <c r="N9" s="53"/>
      <c r="O9" s="54"/>
      <c r="P9" s="53"/>
      <c r="Q9" s="53"/>
      <c r="R9" s="54"/>
    </row>
    <row r="10" spans="1:18" x14ac:dyDescent="0.2">
      <c r="A10" s="1171"/>
      <c r="B10" s="1171"/>
      <c r="C10" s="1171"/>
      <c r="D10" s="1224"/>
      <c r="E10" s="1224"/>
      <c r="F10" s="1224"/>
      <c r="G10" s="1167" t="s">
        <v>27</v>
      </c>
      <c r="H10" s="1168"/>
      <c r="I10" s="1167" t="s">
        <v>28</v>
      </c>
      <c r="J10" s="1168"/>
      <c r="K10" s="1167" t="s">
        <v>14</v>
      </c>
      <c r="L10" s="1168"/>
      <c r="M10" s="1167" t="s">
        <v>27</v>
      </c>
      <c r="N10" s="1168"/>
      <c r="O10" s="1246" t="s">
        <v>28</v>
      </c>
      <c r="P10" s="1168"/>
      <c r="Q10" s="1167" t="s">
        <v>14</v>
      </c>
      <c r="R10" s="1169"/>
    </row>
    <row r="11" spans="1:18" x14ac:dyDescent="0.2">
      <c r="A11" s="1172"/>
      <c r="B11" s="1172"/>
      <c r="C11" s="1172"/>
      <c r="D11" s="19" t="s">
        <v>27</v>
      </c>
      <c r="E11" s="19" t="s">
        <v>28</v>
      </c>
      <c r="F11" s="19" t="s">
        <v>29</v>
      </c>
      <c r="G11" s="68" t="s">
        <v>161</v>
      </c>
      <c r="H11" s="68" t="s">
        <v>164</v>
      </c>
      <c r="I11" s="68" t="s">
        <v>161</v>
      </c>
      <c r="J11" s="68" t="s">
        <v>164</v>
      </c>
      <c r="K11" s="68" t="s">
        <v>161</v>
      </c>
      <c r="L11" s="68" t="s">
        <v>164</v>
      </c>
      <c r="M11" s="68" t="s">
        <v>161</v>
      </c>
      <c r="N11" s="68" t="s">
        <v>164</v>
      </c>
      <c r="O11" s="68" t="s">
        <v>161</v>
      </c>
      <c r="P11" s="79" t="s">
        <v>164</v>
      </c>
      <c r="Q11" s="68" t="s">
        <v>161</v>
      </c>
      <c r="R11" s="68" t="s">
        <v>164</v>
      </c>
    </row>
    <row r="12" spans="1:18" x14ac:dyDescent="0.2">
      <c r="A12" s="129">
        <v>1</v>
      </c>
      <c r="B12" s="129">
        <v>2</v>
      </c>
      <c r="C12" s="129">
        <v>3</v>
      </c>
      <c r="D12" s="129">
        <v>4</v>
      </c>
      <c r="E12" s="129">
        <v>5</v>
      </c>
      <c r="F12" s="129">
        <v>6</v>
      </c>
      <c r="G12" s="129">
        <v>7</v>
      </c>
      <c r="H12" s="129">
        <v>8</v>
      </c>
      <c r="I12" s="129">
        <v>9</v>
      </c>
      <c r="J12" s="129">
        <v>10</v>
      </c>
      <c r="K12" s="129">
        <v>11</v>
      </c>
      <c r="L12" s="129">
        <v>12</v>
      </c>
      <c r="M12" s="129">
        <v>13</v>
      </c>
      <c r="N12" s="129">
        <v>14</v>
      </c>
      <c r="O12" s="129">
        <v>15</v>
      </c>
      <c r="P12" s="129">
        <v>16</v>
      </c>
      <c r="Q12" s="129">
        <v>17</v>
      </c>
      <c r="R12" s="129">
        <v>18</v>
      </c>
    </row>
    <row r="13" spans="1:18" ht="20.25" customHeight="1" x14ac:dyDescent="0.2">
      <c r="A13" s="44">
        <f>'9'!A9</f>
        <v>1</v>
      </c>
      <c r="B13" s="48" t="str">
        <f>'9'!B9</f>
        <v>Sooko</v>
      </c>
      <c r="C13" s="48" t="str">
        <f>'9'!C9</f>
        <v>Sooko</v>
      </c>
      <c r="D13" s="405">
        <v>524</v>
      </c>
      <c r="E13" s="405">
        <v>500</v>
      </c>
      <c r="F13" s="397">
        <f>SUM(D13:E13)</f>
        <v>1024</v>
      </c>
      <c r="G13" s="397">
        <v>409</v>
      </c>
      <c r="H13" s="402">
        <f>G13/D13*100</f>
        <v>78.053435114503827</v>
      </c>
      <c r="I13" s="397">
        <v>419</v>
      </c>
      <c r="J13" s="402">
        <f t="shared" ref="J13:J32" si="0">I13/E13*100</f>
        <v>83.8</v>
      </c>
      <c r="K13" s="397">
        <f t="shared" ref="K13:K32" si="1">SUM(G13,I13)</f>
        <v>828</v>
      </c>
      <c r="L13" s="402">
        <f t="shared" ref="L13:L32" si="2">K13/F13*100</f>
        <v>80.859375</v>
      </c>
      <c r="M13" s="397">
        <v>524</v>
      </c>
      <c r="N13" s="402">
        <f t="shared" ref="N13:N32" si="3">M13/D13*100</f>
        <v>100</v>
      </c>
      <c r="O13" s="397">
        <v>500</v>
      </c>
      <c r="P13" s="404">
        <f t="shared" ref="P13:P32" si="4">O13/E13*100</f>
        <v>100</v>
      </c>
      <c r="Q13" s="397">
        <f t="shared" ref="Q13:Q32" si="5">SUM(M13,O13)</f>
        <v>1024</v>
      </c>
      <c r="R13" s="402">
        <f t="shared" ref="R13:R32" si="6">Q13/F13*100</f>
        <v>100</v>
      </c>
    </row>
    <row r="14" spans="1:18" ht="20.25" customHeight="1" x14ac:dyDescent="0.2">
      <c r="A14" s="44">
        <f>'9'!A10</f>
        <v>2</v>
      </c>
      <c r="B14" s="48" t="str">
        <f>'9'!B10</f>
        <v>Trowulan</v>
      </c>
      <c r="C14" s="48" t="str">
        <f>'9'!C10</f>
        <v>Trowulan</v>
      </c>
      <c r="D14" s="405">
        <v>315</v>
      </c>
      <c r="E14" s="405">
        <v>305</v>
      </c>
      <c r="F14" s="397">
        <f t="shared" ref="F14:F32" si="7">SUM(D14:E14)</f>
        <v>620</v>
      </c>
      <c r="G14" s="397">
        <v>315</v>
      </c>
      <c r="H14" s="402">
        <f>G14/D14*100</f>
        <v>100</v>
      </c>
      <c r="I14" s="397">
        <v>305</v>
      </c>
      <c r="J14" s="402">
        <f>I14/E14*100</f>
        <v>100</v>
      </c>
      <c r="K14" s="397">
        <f>SUM(G14,I14)</f>
        <v>620</v>
      </c>
      <c r="L14" s="402">
        <f>K14/F14*100</f>
        <v>100</v>
      </c>
      <c r="M14" s="397">
        <v>315</v>
      </c>
      <c r="N14" s="402">
        <f t="shared" si="3"/>
        <v>100</v>
      </c>
      <c r="O14" s="397">
        <v>305</v>
      </c>
      <c r="P14" s="404">
        <f t="shared" si="4"/>
        <v>100</v>
      </c>
      <c r="Q14" s="397">
        <f t="shared" si="5"/>
        <v>620</v>
      </c>
      <c r="R14" s="402">
        <f t="shared" si="6"/>
        <v>100</v>
      </c>
    </row>
    <row r="15" spans="1:18" ht="20.25" customHeight="1" x14ac:dyDescent="0.2">
      <c r="A15" s="44">
        <f>'9'!A11</f>
        <v>3</v>
      </c>
      <c r="B15" s="48"/>
      <c r="C15" s="48" t="str">
        <f>'9'!C11</f>
        <v>Tawangsari</v>
      </c>
      <c r="D15" s="405">
        <v>245</v>
      </c>
      <c r="E15" s="405">
        <v>237</v>
      </c>
      <c r="F15" s="397">
        <f t="shared" si="7"/>
        <v>482</v>
      </c>
      <c r="G15" s="397">
        <v>190</v>
      </c>
      <c r="H15" s="402">
        <f t="shared" ref="H15:H32" si="8">G15/D15*100</f>
        <v>77.551020408163268</v>
      </c>
      <c r="I15" s="397">
        <v>164</v>
      </c>
      <c r="J15" s="402">
        <f>I15/E15*100</f>
        <v>69.198312236286924</v>
      </c>
      <c r="K15" s="397">
        <f t="shared" si="1"/>
        <v>354</v>
      </c>
      <c r="L15" s="402">
        <f>K15/F15*100</f>
        <v>73.443983402489636</v>
      </c>
      <c r="M15" s="397">
        <v>210</v>
      </c>
      <c r="N15" s="402">
        <f>M15/D15*100</f>
        <v>85.714285714285708</v>
      </c>
      <c r="O15" s="397">
        <v>184</v>
      </c>
      <c r="P15" s="404">
        <f t="shared" si="4"/>
        <v>77.637130801687761</v>
      </c>
      <c r="Q15" s="397">
        <f t="shared" si="5"/>
        <v>394</v>
      </c>
      <c r="R15" s="402">
        <f t="shared" si="6"/>
        <v>81.742738589211612</v>
      </c>
    </row>
    <row r="16" spans="1:18" ht="20.25" customHeight="1" x14ac:dyDescent="0.2">
      <c r="A16" s="44">
        <f>'9'!A12</f>
        <v>4</v>
      </c>
      <c r="B16" s="48" t="str">
        <f>'9'!B12</f>
        <v>Puri</v>
      </c>
      <c r="C16" s="48" t="str">
        <f>'9'!C12</f>
        <v>Puri</v>
      </c>
      <c r="D16" s="405">
        <v>530</v>
      </c>
      <c r="E16" s="405">
        <v>505</v>
      </c>
      <c r="F16" s="397">
        <f t="shared" si="7"/>
        <v>1035</v>
      </c>
      <c r="G16" s="397">
        <v>306</v>
      </c>
      <c r="H16" s="402">
        <f t="shared" si="8"/>
        <v>57.735849056603769</v>
      </c>
      <c r="I16" s="397">
        <v>286</v>
      </c>
      <c r="J16" s="402">
        <f>I16/E16*100</f>
        <v>56.633663366336627</v>
      </c>
      <c r="K16" s="397">
        <f t="shared" si="1"/>
        <v>592</v>
      </c>
      <c r="L16" s="402">
        <f t="shared" si="2"/>
        <v>57.198067632850247</v>
      </c>
      <c r="M16" s="397">
        <v>404</v>
      </c>
      <c r="N16" s="402">
        <f t="shared" si="3"/>
        <v>76.226415094339629</v>
      </c>
      <c r="O16" s="397">
        <v>426</v>
      </c>
      <c r="P16" s="404">
        <f t="shared" si="4"/>
        <v>84.356435643564353</v>
      </c>
      <c r="Q16" s="397">
        <f t="shared" si="5"/>
        <v>830</v>
      </c>
      <c r="R16" s="402">
        <f t="shared" si="6"/>
        <v>80.193236714975853</v>
      </c>
    </row>
    <row r="17" spans="1:18" ht="20.25" customHeight="1" x14ac:dyDescent="0.2">
      <c r="A17" s="44">
        <f>'9'!A13</f>
        <v>5</v>
      </c>
      <c r="B17" s="48" t="str">
        <f>'9'!B13</f>
        <v>Mojoanyar</v>
      </c>
      <c r="C17" s="48" t="str">
        <f>'9'!C13</f>
        <v>Gayaman</v>
      </c>
      <c r="D17" s="405">
        <v>359</v>
      </c>
      <c r="E17" s="405">
        <v>340</v>
      </c>
      <c r="F17" s="397">
        <f t="shared" si="7"/>
        <v>699</v>
      </c>
      <c r="G17" s="397">
        <v>186</v>
      </c>
      <c r="H17" s="402">
        <f t="shared" si="8"/>
        <v>51.810584958217262</v>
      </c>
      <c r="I17" s="397">
        <v>193</v>
      </c>
      <c r="J17" s="402">
        <f t="shared" si="0"/>
        <v>56.764705882352942</v>
      </c>
      <c r="K17" s="397">
        <f t="shared" si="1"/>
        <v>379</v>
      </c>
      <c r="L17" s="402">
        <f>K17/F17*100</f>
        <v>54.220314735336196</v>
      </c>
      <c r="M17" s="397">
        <v>276</v>
      </c>
      <c r="N17" s="402">
        <f t="shared" si="3"/>
        <v>76.880222841225631</v>
      </c>
      <c r="O17" s="397">
        <v>301</v>
      </c>
      <c r="P17" s="404">
        <f t="shared" si="4"/>
        <v>88.529411764705884</v>
      </c>
      <c r="Q17" s="397">
        <f t="shared" si="5"/>
        <v>577</v>
      </c>
      <c r="R17" s="402">
        <f t="shared" si="6"/>
        <v>82.546494992846917</v>
      </c>
    </row>
    <row r="18" spans="1:18" ht="20.25" customHeight="1" x14ac:dyDescent="0.2">
      <c r="A18" s="44">
        <f>'9'!A14</f>
        <v>6</v>
      </c>
      <c r="B18" s="48" t="str">
        <f>'9'!B14</f>
        <v>Bangsal</v>
      </c>
      <c r="C18" s="48" t="str">
        <f>'9'!C14</f>
        <v>Bangsal</v>
      </c>
      <c r="D18" s="405">
        <v>428</v>
      </c>
      <c r="E18" s="405">
        <v>408</v>
      </c>
      <c r="F18" s="397">
        <f t="shared" si="7"/>
        <v>836</v>
      </c>
      <c r="G18" s="397">
        <v>371</v>
      </c>
      <c r="H18" s="402">
        <f t="shared" si="8"/>
        <v>86.682242990654203</v>
      </c>
      <c r="I18" s="397">
        <v>319</v>
      </c>
      <c r="J18" s="402">
        <f t="shared" si="0"/>
        <v>78.186274509803923</v>
      </c>
      <c r="K18" s="397">
        <f t="shared" si="1"/>
        <v>690</v>
      </c>
      <c r="L18" s="402">
        <f t="shared" si="2"/>
        <v>82.535885167464116</v>
      </c>
      <c r="M18" s="397">
        <v>428</v>
      </c>
      <c r="N18" s="402">
        <f t="shared" si="3"/>
        <v>100</v>
      </c>
      <c r="O18" s="397">
        <v>408</v>
      </c>
      <c r="P18" s="404">
        <f t="shared" si="4"/>
        <v>100</v>
      </c>
      <c r="Q18" s="397">
        <f t="shared" si="5"/>
        <v>836</v>
      </c>
      <c r="R18" s="402">
        <f t="shared" si="6"/>
        <v>100</v>
      </c>
    </row>
    <row r="19" spans="1:18" ht="20.25" customHeight="1" x14ac:dyDescent="0.2">
      <c r="A19" s="44">
        <f>'9'!A15</f>
        <v>7</v>
      </c>
      <c r="B19" s="48" t="str">
        <f>'9'!B15</f>
        <v>Gedeg</v>
      </c>
      <c r="C19" s="48" t="str">
        <f>'9'!C15</f>
        <v>Gedeg</v>
      </c>
      <c r="D19" s="405">
        <v>309</v>
      </c>
      <c r="E19" s="405">
        <v>295</v>
      </c>
      <c r="F19" s="397">
        <f t="shared" si="7"/>
        <v>604</v>
      </c>
      <c r="G19" s="397">
        <v>188</v>
      </c>
      <c r="H19" s="402">
        <f t="shared" si="8"/>
        <v>60.841423948220061</v>
      </c>
      <c r="I19" s="397">
        <v>194</v>
      </c>
      <c r="J19" s="402">
        <f t="shared" si="0"/>
        <v>65.762711864406782</v>
      </c>
      <c r="K19" s="397">
        <f t="shared" si="1"/>
        <v>382</v>
      </c>
      <c r="L19" s="402">
        <f t="shared" si="2"/>
        <v>63.245033112582782</v>
      </c>
      <c r="M19" s="397">
        <v>223</v>
      </c>
      <c r="N19" s="402">
        <f t="shared" si="3"/>
        <v>72.168284789644005</v>
      </c>
      <c r="O19" s="397">
        <v>190</v>
      </c>
      <c r="P19" s="404">
        <f t="shared" si="4"/>
        <v>64.406779661016941</v>
      </c>
      <c r="Q19" s="397">
        <f t="shared" si="5"/>
        <v>413</v>
      </c>
      <c r="R19" s="402">
        <f t="shared" si="6"/>
        <v>68.377483443708613</v>
      </c>
    </row>
    <row r="20" spans="1:18" ht="20.25" customHeight="1" x14ac:dyDescent="0.2">
      <c r="A20" s="44">
        <f>'9'!A16</f>
        <v>8</v>
      </c>
      <c r="B20" s="48"/>
      <c r="C20" s="48" t="str">
        <f>'9'!C16</f>
        <v>Lespadangan</v>
      </c>
      <c r="D20" s="405">
        <v>175</v>
      </c>
      <c r="E20" s="405">
        <v>160</v>
      </c>
      <c r="F20" s="397">
        <f t="shared" si="7"/>
        <v>335</v>
      </c>
      <c r="G20" s="397">
        <v>93</v>
      </c>
      <c r="H20" s="402">
        <f t="shared" si="8"/>
        <v>53.142857142857146</v>
      </c>
      <c r="I20" s="397">
        <v>105</v>
      </c>
      <c r="J20" s="402">
        <f t="shared" si="0"/>
        <v>65.625</v>
      </c>
      <c r="K20" s="397">
        <f t="shared" si="1"/>
        <v>198</v>
      </c>
      <c r="L20" s="402">
        <f t="shared" si="2"/>
        <v>59.104477611940297</v>
      </c>
      <c r="M20" s="397">
        <v>80</v>
      </c>
      <c r="N20" s="402">
        <f t="shared" si="3"/>
        <v>45.714285714285715</v>
      </c>
      <c r="O20" s="397">
        <v>108</v>
      </c>
      <c r="P20" s="404">
        <f>O20/E20*100</f>
        <v>67.5</v>
      </c>
      <c r="Q20" s="397">
        <f t="shared" si="5"/>
        <v>188</v>
      </c>
      <c r="R20" s="402">
        <f t="shared" si="6"/>
        <v>56.119402985074629</v>
      </c>
    </row>
    <row r="21" spans="1:18" ht="20.25" customHeight="1" x14ac:dyDescent="0.2">
      <c r="A21" s="44">
        <f>'9'!A17</f>
        <v>9</v>
      </c>
      <c r="B21" s="48" t="str">
        <f>'9'!B17</f>
        <v>Kemlagi</v>
      </c>
      <c r="C21" s="48" t="str">
        <f>'9'!C17</f>
        <v>Kemlagi</v>
      </c>
      <c r="D21" s="405">
        <v>292</v>
      </c>
      <c r="E21" s="405">
        <v>280</v>
      </c>
      <c r="F21" s="397">
        <f t="shared" si="7"/>
        <v>572</v>
      </c>
      <c r="G21" s="397">
        <v>275</v>
      </c>
      <c r="H21" s="402">
        <f t="shared" si="8"/>
        <v>94.178082191780817</v>
      </c>
      <c r="I21" s="397">
        <v>280</v>
      </c>
      <c r="J21" s="402">
        <f t="shared" si="0"/>
        <v>100</v>
      </c>
      <c r="K21" s="397">
        <f t="shared" si="1"/>
        <v>555</v>
      </c>
      <c r="L21" s="402">
        <f t="shared" si="2"/>
        <v>97.027972027972027</v>
      </c>
      <c r="M21" s="397">
        <v>281</v>
      </c>
      <c r="N21" s="402">
        <f t="shared" si="3"/>
        <v>96.232876712328761</v>
      </c>
      <c r="O21" s="397">
        <v>280</v>
      </c>
      <c r="P21" s="404">
        <f t="shared" si="4"/>
        <v>100</v>
      </c>
      <c r="Q21" s="397">
        <f t="shared" si="5"/>
        <v>561</v>
      </c>
      <c r="R21" s="402">
        <f t="shared" si="6"/>
        <v>98.076923076923066</v>
      </c>
    </row>
    <row r="22" spans="1:18" ht="20.25" customHeight="1" x14ac:dyDescent="0.2">
      <c r="A22" s="44">
        <f>'9'!A18</f>
        <v>10</v>
      </c>
      <c r="B22" s="48"/>
      <c r="C22" s="48" t="str">
        <f>'9'!C18</f>
        <v>Kedungsari</v>
      </c>
      <c r="D22" s="405">
        <v>182</v>
      </c>
      <c r="E22" s="405">
        <v>174</v>
      </c>
      <c r="F22" s="397">
        <f t="shared" si="7"/>
        <v>356</v>
      </c>
      <c r="G22" s="397">
        <v>182</v>
      </c>
      <c r="H22" s="402">
        <f t="shared" si="8"/>
        <v>100</v>
      </c>
      <c r="I22" s="397">
        <v>160</v>
      </c>
      <c r="J22" s="402">
        <f t="shared" si="0"/>
        <v>91.954022988505741</v>
      </c>
      <c r="K22" s="397">
        <f t="shared" si="1"/>
        <v>342</v>
      </c>
      <c r="L22" s="402">
        <f t="shared" si="2"/>
        <v>96.067415730337075</v>
      </c>
      <c r="M22" s="397">
        <v>159</v>
      </c>
      <c r="N22" s="402">
        <f t="shared" si="3"/>
        <v>87.362637362637358</v>
      </c>
      <c r="O22" s="397">
        <v>174</v>
      </c>
      <c r="P22" s="404">
        <f t="shared" si="4"/>
        <v>100</v>
      </c>
      <c r="Q22" s="397">
        <f t="shared" si="5"/>
        <v>333</v>
      </c>
      <c r="R22" s="402">
        <f t="shared" si="6"/>
        <v>93.539325842696627</v>
      </c>
    </row>
    <row r="23" spans="1:18" ht="20.25" customHeight="1" x14ac:dyDescent="0.2">
      <c r="A23" s="44">
        <f>'9'!A19</f>
        <v>11</v>
      </c>
      <c r="B23" s="48" t="str">
        <f>'9'!B19</f>
        <v>Dawarblandong</v>
      </c>
      <c r="C23" s="48" t="str">
        <f>'9'!C19</f>
        <v>Dawarblandong</v>
      </c>
      <c r="D23" s="405">
        <v>423</v>
      </c>
      <c r="E23" s="405">
        <v>404</v>
      </c>
      <c r="F23" s="397">
        <f t="shared" si="7"/>
        <v>827</v>
      </c>
      <c r="G23" s="397">
        <v>191</v>
      </c>
      <c r="H23" s="402">
        <f t="shared" si="8"/>
        <v>45.153664302600468</v>
      </c>
      <c r="I23" s="397">
        <v>161</v>
      </c>
      <c r="J23" s="402">
        <f t="shared" si="0"/>
        <v>39.851485148514854</v>
      </c>
      <c r="K23" s="397">
        <f t="shared" si="1"/>
        <v>352</v>
      </c>
      <c r="L23" s="402">
        <f t="shared" si="2"/>
        <v>42.563482466747274</v>
      </c>
      <c r="M23" s="397">
        <v>269</v>
      </c>
      <c r="N23" s="402">
        <f t="shared" si="3"/>
        <v>63.593380614657214</v>
      </c>
      <c r="O23" s="397">
        <v>263</v>
      </c>
      <c r="P23" s="404">
        <f t="shared" si="4"/>
        <v>65.099009900990097</v>
      </c>
      <c r="Q23" s="397">
        <f t="shared" si="5"/>
        <v>532</v>
      </c>
      <c r="R23" s="402">
        <f t="shared" si="6"/>
        <v>64.32889963724304</v>
      </c>
    </row>
    <row r="24" spans="1:18" ht="20.25" customHeight="1" x14ac:dyDescent="0.2">
      <c r="A24" s="44">
        <f>'9'!A20</f>
        <v>12</v>
      </c>
      <c r="B24" s="48" t="str">
        <f>'9'!B20</f>
        <v>Jetis</v>
      </c>
      <c r="C24" s="48" t="str">
        <f>'9'!C20</f>
        <v>Kupang</v>
      </c>
      <c r="D24" s="405">
        <v>400</v>
      </c>
      <c r="E24" s="405">
        <v>380</v>
      </c>
      <c r="F24" s="397">
        <f t="shared" si="7"/>
        <v>780</v>
      </c>
      <c r="G24" s="397">
        <v>400</v>
      </c>
      <c r="H24" s="402">
        <f t="shared" si="8"/>
        <v>100</v>
      </c>
      <c r="I24" s="397">
        <v>380</v>
      </c>
      <c r="J24" s="402">
        <f t="shared" si="0"/>
        <v>100</v>
      </c>
      <c r="K24" s="397">
        <f t="shared" si="1"/>
        <v>780</v>
      </c>
      <c r="L24" s="402">
        <f t="shared" si="2"/>
        <v>100</v>
      </c>
      <c r="M24" s="397">
        <v>400</v>
      </c>
      <c r="N24" s="402">
        <f t="shared" si="3"/>
        <v>100</v>
      </c>
      <c r="O24" s="397">
        <v>380</v>
      </c>
      <c r="P24" s="404">
        <f t="shared" si="4"/>
        <v>100</v>
      </c>
      <c r="Q24" s="397">
        <f t="shared" si="5"/>
        <v>780</v>
      </c>
      <c r="R24" s="402">
        <f t="shared" si="6"/>
        <v>100</v>
      </c>
    </row>
    <row r="25" spans="1:18" ht="20.25" customHeight="1" x14ac:dyDescent="0.2">
      <c r="A25" s="44">
        <f>'9'!A21</f>
        <v>13</v>
      </c>
      <c r="B25" s="48"/>
      <c r="C25" s="48" t="str">
        <f>'9'!C21</f>
        <v>Jetis</v>
      </c>
      <c r="D25" s="405">
        <v>228</v>
      </c>
      <c r="E25" s="405">
        <v>217</v>
      </c>
      <c r="F25" s="397">
        <f t="shared" si="7"/>
        <v>445</v>
      </c>
      <c r="G25" s="397">
        <v>224</v>
      </c>
      <c r="H25" s="402">
        <f t="shared" si="8"/>
        <v>98.245614035087712</v>
      </c>
      <c r="I25" s="397">
        <v>217</v>
      </c>
      <c r="J25" s="402">
        <f t="shared" si="0"/>
        <v>100</v>
      </c>
      <c r="K25" s="397">
        <f t="shared" si="1"/>
        <v>441</v>
      </c>
      <c r="L25" s="402">
        <f t="shared" si="2"/>
        <v>99.101123595505612</v>
      </c>
      <c r="M25" s="397">
        <v>228</v>
      </c>
      <c r="N25" s="402">
        <f t="shared" si="3"/>
        <v>100</v>
      </c>
      <c r="O25" s="397">
        <v>217</v>
      </c>
      <c r="P25" s="404">
        <f t="shared" si="4"/>
        <v>100</v>
      </c>
      <c r="Q25" s="397">
        <f t="shared" si="5"/>
        <v>445</v>
      </c>
      <c r="R25" s="402">
        <f>Q25/F25*100</f>
        <v>100</v>
      </c>
    </row>
    <row r="26" spans="1:18" ht="20.25" customHeight="1" x14ac:dyDescent="0.2">
      <c r="A26" s="44">
        <f>'9'!A22</f>
        <v>14</v>
      </c>
      <c r="B26" s="48" t="str">
        <f>'9'!B22</f>
        <v>Mojosari</v>
      </c>
      <c r="C26" s="48" t="str">
        <f>'9'!C22</f>
        <v>Mojosari</v>
      </c>
      <c r="D26" s="405">
        <v>365</v>
      </c>
      <c r="E26" s="405">
        <v>349</v>
      </c>
      <c r="F26" s="397">
        <f t="shared" si="7"/>
        <v>714</v>
      </c>
      <c r="G26" s="397">
        <v>365</v>
      </c>
      <c r="H26" s="402">
        <f t="shared" si="8"/>
        <v>100</v>
      </c>
      <c r="I26" s="397">
        <v>332</v>
      </c>
      <c r="J26" s="402">
        <f t="shared" si="0"/>
        <v>95.128939828080235</v>
      </c>
      <c r="K26" s="397">
        <f t="shared" si="1"/>
        <v>697</v>
      </c>
      <c r="L26" s="402">
        <f t="shared" si="2"/>
        <v>97.61904761904762</v>
      </c>
      <c r="M26" s="397">
        <v>354</v>
      </c>
      <c r="N26" s="402">
        <f t="shared" si="3"/>
        <v>96.986301369863014</v>
      </c>
      <c r="O26" s="397">
        <v>313</v>
      </c>
      <c r="P26" s="404">
        <f t="shared" si="4"/>
        <v>89.684813753581665</v>
      </c>
      <c r="Q26" s="397">
        <f t="shared" si="5"/>
        <v>667</v>
      </c>
      <c r="R26" s="402">
        <f t="shared" si="6"/>
        <v>93.417366946778714</v>
      </c>
    </row>
    <row r="27" spans="1:18" ht="20.25" customHeight="1" x14ac:dyDescent="0.2">
      <c r="A27" s="44">
        <f>'9'!A23</f>
        <v>15</v>
      </c>
      <c r="B27" s="48"/>
      <c r="C27" s="48" t="str">
        <f>'9'!C23</f>
        <v>Modopuro</v>
      </c>
      <c r="D27" s="405">
        <v>279</v>
      </c>
      <c r="E27" s="405">
        <v>265</v>
      </c>
      <c r="F27" s="397">
        <f t="shared" si="7"/>
        <v>544</v>
      </c>
      <c r="G27" s="397">
        <v>279</v>
      </c>
      <c r="H27" s="402">
        <f t="shared" si="8"/>
        <v>100</v>
      </c>
      <c r="I27" s="397">
        <v>237</v>
      </c>
      <c r="J27" s="402">
        <f t="shared" si="0"/>
        <v>89.433962264150949</v>
      </c>
      <c r="K27" s="397">
        <f t="shared" si="1"/>
        <v>516</v>
      </c>
      <c r="L27" s="402">
        <f t="shared" si="2"/>
        <v>94.85294117647058</v>
      </c>
      <c r="M27" s="397">
        <v>279</v>
      </c>
      <c r="N27" s="402">
        <f t="shared" si="3"/>
        <v>100</v>
      </c>
      <c r="O27" s="397">
        <v>265</v>
      </c>
      <c r="P27" s="404">
        <f t="shared" si="4"/>
        <v>100</v>
      </c>
      <c r="Q27" s="397">
        <f t="shared" si="5"/>
        <v>544</v>
      </c>
      <c r="R27" s="402">
        <f t="shared" si="6"/>
        <v>100</v>
      </c>
    </row>
    <row r="28" spans="1:18" ht="20.25" customHeight="1" x14ac:dyDescent="0.2">
      <c r="A28" s="44">
        <f>'9'!A24</f>
        <v>16</v>
      </c>
      <c r="B28" s="48" t="str">
        <f>'9'!B24</f>
        <v>Pungging</v>
      </c>
      <c r="C28" s="48" t="str">
        <f>'9'!C24</f>
        <v>Pungging</v>
      </c>
      <c r="D28" s="405">
        <v>392</v>
      </c>
      <c r="E28" s="405">
        <v>372</v>
      </c>
      <c r="F28" s="397">
        <f t="shared" si="7"/>
        <v>764</v>
      </c>
      <c r="G28" s="397">
        <v>277</v>
      </c>
      <c r="H28" s="402">
        <f t="shared" si="8"/>
        <v>70.66326530612244</v>
      </c>
      <c r="I28" s="397">
        <v>237</v>
      </c>
      <c r="J28" s="402">
        <f t="shared" si="0"/>
        <v>63.70967741935484</v>
      </c>
      <c r="K28" s="397">
        <f t="shared" si="1"/>
        <v>514</v>
      </c>
      <c r="L28" s="402">
        <f t="shared" si="2"/>
        <v>67.277486910994767</v>
      </c>
      <c r="M28" s="397">
        <v>364</v>
      </c>
      <c r="N28" s="402">
        <f t="shared" si="3"/>
        <v>92.857142857142861</v>
      </c>
      <c r="O28" s="397">
        <v>327</v>
      </c>
      <c r="P28" s="404">
        <f t="shared" si="4"/>
        <v>87.903225806451616</v>
      </c>
      <c r="Q28" s="397">
        <f t="shared" si="5"/>
        <v>691</v>
      </c>
      <c r="R28" s="402">
        <f t="shared" si="6"/>
        <v>90.445026178010465</v>
      </c>
    </row>
    <row r="29" spans="1:18" ht="20.25" customHeight="1" x14ac:dyDescent="0.2">
      <c r="A29" s="44">
        <f>'9'!A25</f>
        <v>17</v>
      </c>
      <c r="B29" s="48"/>
      <c r="C29" s="48" t="str">
        <f>'9'!C25</f>
        <v>Watukenongo</v>
      </c>
      <c r="D29" s="405">
        <v>191</v>
      </c>
      <c r="E29" s="405">
        <v>182</v>
      </c>
      <c r="F29" s="397">
        <f t="shared" si="7"/>
        <v>373</v>
      </c>
      <c r="G29" s="397">
        <v>137</v>
      </c>
      <c r="H29" s="402">
        <f t="shared" si="8"/>
        <v>71.727748691099478</v>
      </c>
      <c r="I29" s="397">
        <v>138</v>
      </c>
      <c r="J29" s="402">
        <f t="shared" si="0"/>
        <v>75.824175824175825</v>
      </c>
      <c r="K29" s="397">
        <f t="shared" si="1"/>
        <v>275</v>
      </c>
      <c r="L29" s="402">
        <f t="shared" si="2"/>
        <v>73.726541554959795</v>
      </c>
      <c r="M29" s="397">
        <v>178</v>
      </c>
      <c r="N29" s="402">
        <f t="shared" si="3"/>
        <v>93.193717277486911</v>
      </c>
      <c r="O29" s="397">
        <v>182</v>
      </c>
      <c r="P29" s="404">
        <f t="shared" si="4"/>
        <v>100</v>
      </c>
      <c r="Q29" s="397">
        <f t="shared" si="5"/>
        <v>360</v>
      </c>
      <c r="R29" s="402">
        <f t="shared" si="6"/>
        <v>96.514745308310992</v>
      </c>
    </row>
    <row r="30" spans="1:18" ht="20.25" customHeight="1" x14ac:dyDescent="0.2">
      <c r="A30" s="44">
        <f>'9'!A26</f>
        <v>18</v>
      </c>
      <c r="B30" s="48" t="str">
        <f>'9'!B26</f>
        <v>Ngoro</v>
      </c>
      <c r="C30" s="48" t="str">
        <f>'9'!C26</f>
        <v>Ngoro</v>
      </c>
      <c r="D30" s="405">
        <v>380</v>
      </c>
      <c r="E30" s="405">
        <v>362</v>
      </c>
      <c r="F30" s="397">
        <f t="shared" si="7"/>
        <v>742</v>
      </c>
      <c r="G30" s="397">
        <v>209</v>
      </c>
      <c r="H30" s="402">
        <f t="shared" si="8"/>
        <v>55.000000000000007</v>
      </c>
      <c r="I30" s="397">
        <v>186</v>
      </c>
      <c r="J30" s="402">
        <f t="shared" si="0"/>
        <v>51.381215469613259</v>
      </c>
      <c r="K30" s="397">
        <f t="shared" si="1"/>
        <v>395</v>
      </c>
      <c r="L30" s="402">
        <f t="shared" si="2"/>
        <v>53.234501347708893</v>
      </c>
      <c r="M30" s="397">
        <v>349</v>
      </c>
      <c r="N30" s="402">
        <f t="shared" si="3"/>
        <v>91.84210526315789</v>
      </c>
      <c r="O30" s="397">
        <v>357</v>
      </c>
      <c r="P30" s="404">
        <f t="shared" si="4"/>
        <v>98.618784530386733</v>
      </c>
      <c r="Q30" s="397">
        <f t="shared" si="5"/>
        <v>706</v>
      </c>
      <c r="R30" s="402">
        <f t="shared" si="6"/>
        <v>95.148247978436657</v>
      </c>
    </row>
    <row r="31" spans="1:18" ht="20.25" customHeight="1" x14ac:dyDescent="0.2">
      <c r="A31" s="44">
        <f>'9'!A27</f>
        <v>19</v>
      </c>
      <c r="B31" s="48"/>
      <c r="C31" s="48" t="str">
        <f>'9'!C27</f>
        <v>Manduro</v>
      </c>
      <c r="D31" s="405">
        <v>230</v>
      </c>
      <c r="E31" s="405">
        <v>218</v>
      </c>
      <c r="F31" s="397">
        <f t="shared" si="7"/>
        <v>448</v>
      </c>
      <c r="G31" s="397">
        <v>218</v>
      </c>
      <c r="H31" s="402">
        <f t="shared" si="8"/>
        <v>94.782608695652172</v>
      </c>
      <c r="I31" s="397">
        <v>218</v>
      </c>
      <c r="J31" s="402">
        <f t="shared" si="0"/>
        <v>100</v>
      </c>
      <c r="K31" s="397">
        <f t="shared" si="1"/>
        <v>436</v>
      </c>
      <c r="L31" s="402">
        <f t="shared" si="2"/>
        <v>97.321428571428569</v>
      </c>
      <c r="M31" s="397">
        <v>216</v>
      </c>
      <c r="N31" s="402">
        <f t="shared" si="3"/>
        <v>93.913043478260875</v>
      </c>
      <c r="O31" s="397">
        <v>197</v>
      </c>
      <c r="P31" s="404">
        <f t="shared" si="4"/>
        <v>90.366972477064223</v>
      </c>
      <c r="Q31" s="397">
        <f t="shared" si="5"/>
        <v>413</v>
      </c>
      <c r="R31" s="402">
        <f t="shared" si="6"/>
        <v>92.1875</v>
      </c>
    </row>
    <row r="32" spans="1:18" ht="20.25" customHeight="1" x14ac:dyDescent="0.2">
      <c r="A32" s="44">
        <f>'9'!A28</f>
        <v>20</v>
      </c>
      <c r="B32" s="48" t="str">
        <f>'9'!B28</f>
        <v>Dlanggu</v>
      </c>
      <c r="C32" s="48" t="str">
        <f>'9'!C28</f>
        <v>Dlanggu</v>
      </c>
      <c r="D32" s="405">
        <v>423</v>
      </c>
      <c r="E32" s="405">
        <v>403</v>
      </c>
      <c r="F32" s="397">
        <f t="shared" si="7"/>
        <v>826</v>
      </c>
      <c r="G32" s="397">
        <v>396</v>
      </c>
      <c r="H32" s="402">
        <f t="shared" si="8"/>
        <v>93.61702127659575</v>
      </c>
      <c r="I32" s="397">
        <v>389</v>
      </c>
      <c r="J32" s="402">
        <f t="shared" si="0"/>
        <v>96.526054590570723</v>
      </c>
      <c r="K32" s="397">
        <f t="shared" si="1"/>
        <v>785</v>
      </c>
      <c r="L32" s="402">
        <f t="shared" si="2"/>
        <v>95.036319612590802</v>
      </c>
      <c r="M32" s="397">
        <v>402</v>
      </c>
      <c r="N32" s="402">
        <f t="shared" si="3"/>
        <v>95.035460992907801</v>
      </c>
      <c r="O32" s="397">
        <v>393</v>
      </c>
      <c r="P32" s="404">
        <f t="shared" si="4"/>
        <v>97.518610421836229</v>
      </c>
      <c r="Q32" s="397">
        <f t="shared" si="5"/>
        <v>795</v>
      </c>
      <c r="R32" s="402">
        <f t="shared" si="6"/>
        <v>96.246973365617436</v>
      </c>
    </row>
    <row r="33" spans="1:18" ht="20.25" customHeight="1" x14ac:dyDescent="0.2">
      <c r="A33" s="44">
        <f>'9'!A29</f>
        <v>21</v>
      </c>
      <c r="B33" s="48" t="str">
        <f>'9'!B29</f>
        <v>Kutorejo</v>
      </c>
      <c r="C33" s="48" t="str">
        <f>'9'!C29</f>
        <v>Kutorejo</v>
      </c>
      <c r="D33" s="405">
        <v>264</v>
      </c>
      <c r="E33" s="405">
        <v>253</v>
      </c>
      <c r="F33" s="397">
        <f t="shared" ref="F33:F39" si="9">SUM(D33:E33)</f>
        <v>517</v>
      </c>
      <c r="G33" s="397">
        <v>264</v>
      </c>
      <c r="H33" s="402">
        <f t="shared" ref="H33:H39" si="10">G33/D33*100</f>
        <v>100</v>
      </c>
      <c r="I33" s="397">
        <v>253</v>
      </c>
      <c r="J33" s="402">
        <f t="shared" ref="J33:J39" si="11">I33/E33*100</f>
        <v>100</v>
      </c>
      <c r="K33" s="397">
        <f t="shared" ref="K33:K39" si="12">SUM(G33,I33)</f>
        <v>517</v>
      </c>
      <c r="L33" s="402">
        <f t="shared" ref="L33:L39" si="13">K33/F33*100</f>
        <v>100</v>
      </c>
      <c r="M33" s="397">
        <v>240</v>
      </c>
      <c r="N33" s="402">
        <f t="shared" ref="N33:N39" si="14">M33/D33*100</f>
        <v>90.909090909090907</v>
      </c>
      <c r="O33" s="397">
        <v>216</v>
      </c>
      <c r="P33" s="404">
        <f t="shared" ref="P33:P39" si="15">O33/E33*100</f>
        <v>85.375494071146235</v>
      </c>
      <c r="Q33" s="397">
        <f t="shared" ref="Q33:Q39" si="16">SUM(M33,O33)</f>
        <v>456</v>
      </c>
      <c r="R33" s="402">
        <f t="shared" ref="R33:R39" si="17">Q33/F33*100</f>
        <v>88.201160541586077</v>
      </c>
    </row>
    <row r="34" spans="1:18" ht="20.25" customHeight="1" x14ac:dyDescent="0.2">
      <c r="A34" s="44">
        <f>'9'!A30</f>
        <v>22</v>
      </c>
      <c r="B34" s="48"/>
      <c r="C34" s="48" t="str">
        <f>'9'!C30</f>
        <v>Pesanggrahan</v>
      </c>
      <c r="D34" s="405">
        <v>240</v>
      </c>
      <c r="E34" s="405">
        <v>227</v>
      </c>
      <c r="F34" s="397">
        <f t="shared" si="9"/>
        <v>467</v>
      </c>
      <c r="G34" s="397">
        <v>158</v>
      </c>
      <c r="H34" s="402">
        <f t="shared" si="10"/>
        <v>65.833333333333329</v>
      </c>
      <c r="I34" s="397">
        <v>173</v>
      </c>
      <c r="J34" s="402">
        <f t="shared" si="11"/>
        <v>76.211453744493397</v>
      </c>
      <c r="K34" s="397">
        <f t="shared" si="12"/>
        <v>331</v>
      </c>
      <c r="L34" s="402">
        <f t="shared" si="13"/>
        <v>70.877944325481806</v>
      </c>
      <c r="M34" s="397">
        <v>186</v>
      </c>
      <c r="N34" s="402">
        <f t="shared" si="14"/>
        <v>77.5</v>
      </c>
      <c r="O34" s="397">
        <v>156</v>
      </c>
      <c r="P34" s="404">
        <f t="shared" si="15"/>
        <v>68.722466960352421</v>
      </c>
      <c r="Q34" s="397">
        <f t="shared" si="16"/>
        <v>342</v>
      </c>
      <c r="R34" s="402">
        <f t="shared" si="17"/>
        <v>73.233404710920766</v>
      </c>
    </row>
    <row r="35" spans="1:18" ht="20.25" customHeight="1" x14ac:dyDescent="0.2">
      <c r="A35" s="44">
        <f>'9'!A31</f>
        <v>23</v>
      </c>
      <c r="B35" s="48" t="str">
        <f>'9'!B31</f>
        <v>Pacet</v>
      </c>
      <c r="C35" s="48" t="str">
        <f>'9'!C31</f>
        <v>Pacet</v>
      </c>
      <c r="D35" s="405">
        <v>250</v>
      </c>
      <c r="E35" s="405">
        <v>239</v>
      </c>
      <c r="F35" s="397">
        <f t="shared" si="9"/>
        <v>489</v>
      </c>
      <c r="G35" s="397">
        <v>178</v>
      </c>
      <c r="H35" s="402">
        <f t="shared" si="10"/>
        <v>71.2</v>
      </c>
      <c r="I35" s="397">
        <v>161</v>
      </c>
      <c r="J35" s="402">
        <f t="shared" si="11"/>
        <v>67.36401673640168</v>
      </c>
      <c r="K35" s="397">
        <f t="shared" si="12"/>
        <v>339</v>
      </c>
      <c r="L35" s="402">
        <f t="shared" si="13"/>
        <v>69.325153374233125</v>
      </c>
      <c r="M35" s="397">
        <v>204</v>
      </c>
      <c r="N35" s="402">
        <f t="shared" si="14"/>
        <v>81.599999999999994</v>
      </c>
      <c r="O35" s="397">
        <v>213</v>
      </c>
      <c r="P35" s="404">
        <f t="shared" si="15"/>
        <v>89.121338912133893</v>
      </c>
      <c r="Q35" s="397">
        <f t="shared" si="16"/>
        <v>417</v>
      </c>
      <c r="R35" s="402">
        <f t="shared" si="17"/>
        <v>85.276073619631902</v>
      </c>
    </row>
    <row r="36" spans="1:18" ht="20.25" customHeight="1" x14ac:dyDescent="0.2">
      <c r="A36" s="44">
        <f>'9'!A32</f>
        <v>24</v>
      </c>
      <c r="B36" s="48"/>
      <c r="C36" s="48" t="str">
        <f>'9'!C32</f>
        <v>Pandan</v>
      </c>
      <c r="D36" s="405">
        <v>208</v>
      </c>
      <c r="E36" s="405">
        <v>197</v>
      </c>
      <c r="F36" s="397">
        <f t="shared" si="9"/>
        <v>405</v>
      </c>
      <c r="G36" s="397">
        <v>193</v>
      </c>
      <c r="H36" s="402">
        <f t="shared" si="10"/>
        <v>92.788461538461547</v>
      </c>
      <c r="I36" s="397">
        <v>191</v>
      </c>
      <c r="J36" s="402">
        <f t="shared" si="11"/>
        <v>96.954314720812178</v>
      </c>
      <c r="K36" s="397">
        <f t="shared" si="12"/>
        <v>384</v>
      </c>
      <c r="L36" s="402">
        <f t="shared" si="13"/>
        <v>94.814814814814824</v>
      </c>
      <c r="M36" s="397">
        <v>187</v>
      </c>
      <c r="N36" s="402">
        <f t="shared" si="14"/>
        <v>89.90384615384616</v>
      </c>
      <c r="O36" s="397">
        <v>193</v>
      </c>
      <c r="P36" s="404">
        <f t="shared" si="15"/>
        <v>97.969543147208128</v>
      </c>
      <c r="Q36" s="397">
        <f t="shared" si="16"/>
        <v>380</v>
      </c>
      <c r="R36" s="402">
        <f t="shared" si="17"/>
        <v>93.827160493827151</v>
      </c>
    </row>
    <row r="37" spans="1:18" ht="20.25" customHeight="1" x14ac:dyDescent="0.2">
      <c r="A37" s="44">
        <f>'9'!A33</f>
        <v>25</v>
      </c>
      <c r="B37" s="48" t="str">
        <f>'9'!B33</f>
        <v>Trawas</v>
      </c>
      <c r="C37" s="48" t="str">
        <f>'9'!C33</f>
        <v>Trawas</v>
      </c>
      <c r="D37" s="405">
        <v>227</v>
      </c>
      <c r="E37" s="405">
        <v>219</v>
      </c>
      <c r="F37" s="397">
        <f t="shared" si="9"/>
        <v>446</v>
      </c>
      <c r="G37" s="397">
        <v>191</v>
      </c>
      <c r="H37" s="402">
        <f t="shared" si="10"/>
        <v>84.140969162995589</v>
      </c>
      <c r="I37" s="397">
        <v>166</v>
      </c>
      <c r="J37" s="402">
        <f t="shared" si="11"/>
        <v>75.799086757990864</v>
      </c>
      <c r="K37" s="397">
        <f t="shared" si="12"/>
        <v>357</v>
      </c>
      <c r="L37" s="402">
        <f t="shared" si="13"/>
        <v>80.044843049327355</v>
      </c>
      <c r="M37" s="397">
        <v>192</v>
      </c>
      <c r="N37" s="402">
        <f t="shared" si="14"/>
        <v>84.581497797356832</v>
      </c>
      <c r="O37" s="397">
        <v>153</v>
      </c>
      <c r="P37" s="404">
        <f t="shared" si="15"/>
        <v>69.863013698630141</v>
      </c>
      <c r="Q37" s="397">
        <f t="shared" si="16"/>
        <v>345</v>
      </c>
      <c r="R37" s="402">
        <f t="shared" si="17"/>
        <v>77.354260089686093</v>
      </c>
    </row>
    <row r="38" spans="1:18" ht="20.25" customHeight="1" x14ac:dyDescent="0.2">
      <c r="A38" s="44">
        <f>'9'!A34</f>
        <v>26</v>
      </c>
      <c r="B38" s="48" t="str">
        <f>'9'!B34</f>
        <v>Gondang</v>
      </c>
      <c r="C38" s="48" t="str">
        <f>'9'!C34</f>
        <v>Gondang</v>
      </c>
      <c r="D38" s="405">
        <v>354</v>
      </c>
      <c r="E38" s="405">
        <v>337</v>
      </c>
      <c r="F38" s="397">
        <f t="shared" si="9"/>
        <v>691</v>
      </c>
      <c r="G38" s="397">
        <v>278</v>
      </c>
      <c r="H38" s="402">
        <f t="shared" si="10"/>
        <v>78.531073446327682</v>
      </c>
      <c r="I38" s="397">
        <v>274</v>
      </c>
      <c r="J38" s="402">
        <f t="shared" si="11"/>
        <v>81.305637982195847</v>
      </c>
      <c r="K38" s="397">
        <f t="shared" si="12"/>
        <v>552</v>
      </c>
      <c r="L38" s="402">
        <f t="shared" si="13"/>
        <v>79.884225759768455</v>
      </c>
      <c r="M38" s="397">
        <v>257</v>
      </c>
      <c r="N38" s="402">
        <f t="shared" si="14"/>
        <v>72.598870056497177</v>
      </c>
      <c r="O38" s="397">
        <v>223</v>
      </c>
      <c r="P38" s="404">
        <f t="shared" si="15"/>
        <v>66.17210682492582</v>
      </c>
      <c r="Q38" s="397">
        <f t="shared" si="16"/>
        <v>480</v>
      </c>
      <c r="R38" s="402">
        <f t="shared" si="17"/>
        <v>69.464544138929085</v>
      </c>
    </row>
    <row r="39" spans="1:18" ht="20.25" customHeight="1" x14ac:dyDescent="0.2">
      <c r="A39" s="44">
        <f>'9'!A35</f>
        <v>27</v>
      </c>
      <c r="B39" s="48" t="str">
        <f>'9'!B35</f>
        <v>Jatirejo</v>
      </c>
      <c r="C39" s="48" t="str">
        <f>'9'!C35</f>
        <v>Jatirejo</v>
      </c>
      <c r="D39" s="405">
        <v>404</v>
      </c>
      <c r="E39" s="405">
        <v>388</v>
      </c>
      <c r="F39" s="397">
        <f t="shared" si="9"/>
        <v>792</v>
      </c>
      <c r="G39" s="397">
        <v>404</v>
      </c>
      <c r="H39" s="402">
        <f t="shared" si="10"/>
        <v>100</v>
      </c>
      <c r="I39" s="397">
        <v>388</v>
      </c>
      <c r="J39" s="402">
        <f t="shared" si="11"/>
        <v>100</v>
      </c>
      <c r="K39" s="397">
        <f t="shared" si="12"/>
        <v>792</v>
      </c>
      <c r="L39" s="402">
        <f t="shared" si="13"/>
        <v>100</v>
      </c>
      <c r="M39" s="397">
        <v>404</v>
      </c>
      <c r="N39" s="402">
        <f t="shared" si="14"/>
        <v>100</v>
      </c>
      <c r="O39" s="397">
        <v>388</v>
      </c>
      <c r="P39" s="404">
        <f t="shared" si="15"/>
        <v>100</v>
      </c>
      <c r="Q39" s="397">
        <f t="shared" si="16"/>
        <v>792</v>
      </c>
      <c r="R39" s="402">
        <f t="shared" si="17"/>
        <v>100</v>
      </c>
    </row>
    <row r="40" spans="1:18" ht="20.25" customHeight="1" x14ac:dyDescent="0.2">
      <c r="A40" s="251" t="s">
        <v>157</v>
      </c>
      <c r="B40" s="251"/>
      <c r="C40" s="251"/>
      <c r="D40" s="850">
        <f>SUM(D13:D39)</f>
        <v>8617</v>
      </c>
      <c r="E40" s="850">
        <f>SUM(E13:E39)</f>
        <v>8216</v>
      </c>
      <c r="F40" s="850">
        <f>SUM(F13:F39)</f>
        <v>16833</v>
      </c>
      <c r="G40" s="850">
        <f>SUM(G13:G39)</f>
        <v>6877</v>
      </c>
      <c r="H40" s="841">
        <f>G40/D40*100</f>
        <v>79.807357549030982</v>
      </c>
      <c r="I40" s="850">
        <f>SUM(I13:I39)</f>
        <v>6526</v>
      </c>
      <c r="J40" s="841">
        <f>I40/E40*100</f>
        <v>79.430379746835442</v>
      </c>
      <c r="K40" s="850">
        <f>SUM(K13:K39)</f>
        <v>13403</v>
      </c>
      <c r="L40" s="841">
        <f>K40/F40*100</f>
        <v>79.623358878393631</v>
      </c>
      <c r="M40" s="850">
        <f>SUM(M13:M39)</f>
        <v>7609</v>
      </c>
      <c r="N40" s="841">
        <f>M40/D40*100</f>
        <v>88.302193338748978</v>
      </c>
      <c r="O40" s="850">
        <f>SUM(O13:O39)</f>
        <v>7312</v>
      </c>
      <c r="P40" s="849">
        <f>O40/E40*100</f>
        <v>88.997078870496594</v>
      </c>
      <c r="Q40" s="850">
        <f>SUM(Q13:Q39)</f>
        <v>14921</v>
      </c>
      <c r="R40" s="841">
        <f>Q40/F40*100</f>
        <v>88.64135923483633</v>
      </c>
    </row>
    <row r="41" spans="1:18" x14ac:dyDescent="0.2">
      <c r="A41" s="1"/>
      <c r="B41" s="1"/>
      <c r="C41" s="1"/>
      <c r="D41" s="1"/>
      <c r="E41" s="1"/>
    </row>
    <row r="42" spans="1:18" x14ac:dyDescent="0.2">
      <c r="A42" s="689" t="s">
        <v>1344</v>
      </c>
    </row>
    <row r="44" spans="1:18" ht="15.75" x14ac:dyDescent="0.25">
      <c r="B44" s="176"/>
    </row>
  </sheetData>
  <mergeCells count="10">
    <mergeCell ref="K10:L10"/>
    <mergeCell ref="M10:N10"/>
    <mergeCell ref="O10:P10"/>
    <mergeCell ref="Q10:R10"/>
    <mergeCell ref="A8:A11"/>
    <mergeCell ref="B8:B11"/>
    <mergeCell ref="C8:C11"/>
    <mergeCell ref="D8:F10"/>
    <mergeCell ref="G10:H10"/>
    <mergeCell ref="I10:J10"/>
  </mergeCells>
  <pageMargins left="0.9" right="0.75" top="0.54" bottom="0.67" header="0.3" footer="0.3"/>
  <pageSetup paperSize="130" scale="61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theme="0"/>
    <pageSetUpPr fitToPage="1"/>
  </sheetPr>
  <dimension ref="A1:AD43"/>
  <sheetViews>
    <sheetView view="pageBreakPreview" zoomScale="60" zoomScaleNormal="68" workbookViewId="0"/>
  </sheetViews>
  <sheetFormatPr defaultColWidth="11.42578125" defaultRowHeight="15" x14ac:dyDescent="0.2"/>
  <cols>
    <col min="1" max="1" width="5.7109375" style="4" customWidth="1"/>
    <col min="2" max="2" width="19" style="4" customWidth="1"/>
    <col min="3" max="3" width="18" style="4" customWidth="1"/>
    <col min="4" max="5" width="16.7109375" style="4" customWidth="1"/>
    <col min="6" max="6" width="13.140625" style="4" customWidth="1"/>
    <col min="7" max="7" width="18.28515625" style="4" customWidth="1"/>
    <col min="8" max="8" width="16.140625" style="4" customWidth="1"/>
    <col min="9" max="9" width="14" style="4" customWidth="1"/>
    <col min="10" max="10" width="15.28515625" style="4" customWidth="1"/>
    <col min="11" max="11" width="16.42578125" style="4" customWidth="1"/>
    <col min="12" max="12" width="15" style="4" customWidth="1"/>
    <col min="13" max="13" width="15.7109375" style="4" customWidth="1"/>
    <col min="14" max="14" width="13.85546875" style="4" customWidth="1"/>
    <col min="15" max="15" width="13" style="4" customWidth="1"/>
    <col min="16" max="16" width="13.42578125" style="4" customWidth="1"/>
    <col min="17" max="18" width="11.7109375" style="4" customWidth="1"/>
    <col min="19" max="21" width="8.28515625" style="4" customWidth="1"/>
    <col min="22" max="22" width="14" style="4" customWidth="1"/>
    <col min="23" max="23" width="12.7109375" style="4" customWidth="1"/>
    <col min="24" max="24" width="14.140625" style="4" customWidth="1"/>
    <col min="25" max="25" width="16" style="4" customWidth="1"/>
    <col min="26" max="26" width="16.42578125" style="4" customWidth="1"/>
    <col min="27" max="30" width="8.28515625" style="4" customWidth="1"/>
    <col min="31" max="16384" width="11.42578125" style="4"/>
  </cols>
  <sheetData>
    <row r="1" spans="1:30" x14ac:dyDescent="0.2">
      <c r="A1" s="3" t="s">
        <v>706</v>
      </c>
    </row>
    <row r="3" spans="1:30" s="203" customFormat="1" ht="16.5" x14ac:dyDescent="0.2">
      <c r="A3" s="1290" t="s">
        <v>483</v>
      </c>
      <c r="B3" s="1290"/>
      <c r="C3" s="1290"/>
      <c r="D3" s="1290"/>
      <c r="E3" s="1290"/>
      <c r="F3" s="1290"/>
      <c r="G3" s="1290"/>
      <c r="H3" s="1290"/>
      <c r="I3" s="1290"/>
      <c r="J3" s="1290"/>
      <c r="K3" s="1290"/>
      <c r="L3" s="1290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1"/>
      <c r="AC3" s="221"/>
      <c r="AD3" s="221"/>
    </row>
    <row r="4" spans="1:30" s="203" customFormat="1" ht="16.5" x14ac:dyDescent="0.2">
      <c r="F4" s="210" t="str">
        <f>'1'!E5</f>
        <v>KABUPATEN</v>
      </c>
      <c r="G4" s="206" t="str">
        <f>'1'!F5</f>
        <v>MOJOKERTO</v>
      </c>
      <c r="X4" s="206"/>
    </row>
    <row r="5" spans="1:30" s="203" customFormat="1" ht="16.5" x14ac:dyDescent="0.2">
      <c r="F5" s="210" t="str">
        <f>'1'!E6</f>
        <v xml:space="preserve">TAHUN </v>
      </c>
      <c r="G5" s="206">
        <f>'1'!F6</f>
        <v>2021</v>
      </c>
      <c r="P5" s="202"/>
      <c r="Q5" s="202"/>
      <c r="R5" s="202"/>
      <c r="S5" s="202"/>
      <c r="T5" s="202"/>
      <c r="U5" s="202"/>
      <c r="X5" s="206"/>
      <c r="Y5" s="202"/>
      <c r="Z5" s="202"/>
      <c r="AA5" s="202"/>
      <c r="AB5" s="202"/>
      <c r="AC5" s="202"/>
      <c r="AD5" s="202"/>
    </row>
    <row r="6" spans="1:30" x14ac:dyDescent="0.2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</row>
    <row r="7" spans="1:30" ht="17.25" customHeight="1" x14ac:dyDescent="0.2">
      <c r="A7" s="1170" t="s">
        <v>153</v>
      </c>
      <c r="B7" s="1170" t="s">
        <v>154</v>
      </c>
      <c r="C7" s="1170" t="s">
        <v>156</v>
      </c>
      <c r="D7" s="1178" t="s">
        <v>245</v>
      </c>
      <c r="E7" s="1179"/>
      <c r="F7" s="1180"/>
      <c r="G7" s="1178" t="s">
        <v>215</v>
      </c>
      <c r="H7" s="1179"/>
      <c r="I7" s="1180"/>
      <c r="J7" s="1178" t="s">
        <v>247</v>
      </c>
      <c r="K7" s="1179"/>
      <c r="L7" s="1180"/>
      <c r="M7" s="144"/>
      <c r="N7" s="144"/>
      <c r="O7" s="5"/>
      <c r="S7" s="144"/>
      <c r="T7" s="144"/>
      <c r="U7" s="144"/>
      <c r="V7" s="144"/>
      <c r="W7" s="144"/>
      <c r="X7" s="5"/>
    </row>
    <row r="8" spans="1:30" ht="18.75" customHeight="1" x14ac:dyDescent="0.2">
      <c r="A8" s="1171"/>
      <c r="B8" s="1171"/>
      <c r="C8" s="1171"/>
      <c r="D8" s="1170" t="s">
        <v>155</v>
      </c>
      <c r="E8" s="1178" t="s">
        <v>246</v>
      </c>
      <c r="F8" s="1179"/>
      <c r="G8" s="1170" t="s">
        <v>123</v>
      </c>
      <c r="H8" s="1179" t="s">
        <v>246</v>
      </c>
      <c r="I8" s="1180"/>
      <c r="J8" s="1170" t="s">
        <v>123</v>
      </c>
      <c r="K8" s="1178" t="s">
        <v>246</v>
      </c>
      <c r="L8" s="1180"/>
      <c r="M8" s="90"/>
      <c r="N8" s="90"/>
      <c r="O8" s="90"/>
      <c r="P8" s="90"/>
    </row>
    <row r="9" spans="1:30" ht="16.5" customHeight="1" x14ac:dyDescent="0.2">
      <c r="A9" s="1172"/>
      <c r="B9" s="1172"/>
      <c r="C9" s="1172"/>
      <c r="D9" s="1172"/>
      <c r="E9" s="65" t="s">
        <v>10</v>
      </c>
      <c r="F9" s="34" t="s">
        <v>164</v>
      </c>
      <c r="G9" s="1172"/>
      <c r="H9" s="82" t="s">
        <v>10</v>
      </c>
      <c r="I9" s="34" t="s">
        <v>164</v>
      </c>
      <c r="J9" s="1172"/>
      <c r="K9" s="65" t="s">
        <v>10</v>
      </c>
      <c r="L9" s="34" t="s">
        <v>164</v>
      </c>
    </row>
    <row r="10" spans="1:30" ht="15.75" customHeight="1" x14ac:dyDescent="0.2">
      <c r="A10" s="129">
        <v>1</v>
      </c>
      <c r="B10" s="132">
        <v>2</v>
      </c>
      <c r="C10" s="129">
        <v>3</v>
      </c>
      <c r="D10" s="129">
        <v>4</v>
      </c>
      <c r="E10" s="129">
        <v>5</v>
      </c>
      <c r="F10" s="132">
        <v>6</v>
      </c>
      <c r="G10" s="129">
        <v>7</v>
      </c>
      <c r="H10" s="132">
        <v>8</v>
      </c>
      <c r="I10" s="129">
        <v>9</v>
      </c>
      <c r="J10" s="132">
        <v>10</v>
      </c>
      <c r="K10" s="129">
        <v>11</v>
      </c>
      <c r="L10" s="132">
        <v>12</v>
      </c>
    </row>
    <row r="11" spans="1:30" x14ac:dyDescent="0.2">
      <c r="A11" s="14">
        <f>'9'!A9</f>
        <v>1</v>
      </c>
      <c r="B11" s="14" t="str">
        <f>'9'!B9</f>
        <v>Sooko</v>
      </c>
      <c r="C11" s="14" t="str">
        <f>'9'!C9</f>
        <v>Sooko</v>
      </c>
      <c r="D11" s="1044">
        <v>1018</v>
      </c>
      <c r="E11" s="1044">
        <v>747</v>
      </c>
      <c r="F11" s="449">
        <f>E11/D11*100</f>
        <v>73.379174852652255</v>
      </c>
      <c r="G11" s="1044">
        <v>3839</v>
      </c>
      <c r="H11" s="1044">
        <v>3615</v>
      </c>
      <c r="I11" s="449">
        <f t="shared" ref="I11:I30" si="0">H11/G11*100</f>
        <v>94.165147173743151</v>
      </c>
      <c r="J11" s="1044">
        <f>SUM(D11,G11)</f>
        <v>4857</v>
      </c>
      <c r="K11" s="1044">
        <f>SUM(E11,H11)</f>
        <v>4362</v>
      </c>
      <c r="L11" s="449">
        <f t="shared" ref="L11:L30" si="1">K11/J11*100</f>
        <v>89.808523780111187</v>
      </c>
    </row>
    <row r="12" spans="1:30" x14ac:dyDescent="0.2">
      <c r="A12" s="14">
        <f>'9'!A10</f>
        <v>2</v>
      </c>
      <c r="B12" s="14" t="str">
        <f>'9'!B10</f>
        <v>Trowulan</v>
      </c>
      <c r="C12" s="14" t="str">
        <f>'9'!C10</f>
        <v>Trowulan</v>
      </c>
      <c r="D12" s="1044">
        <v>643</v>
      </c>
      <c r="E12" s="1044">
        <v>542</v>
      </c>
      <c r="F12" s="449">
        <f t="shared" ref="F12:F30" si="2">E12/D12*100</f>
        <v>84.292379471228614</v>
      </c>
      <c r="G12" s="1044">
        <v>2423</v>
      </c>
      <c r="H12" s="1044">
        <v>2002</v>
      </c>
      <c r="I12" s="449">
        <f t="shared" si="0"/>
        <v>82.624845233182015</v>
      </c>
      <c r="J12" s="1044">
        <f>SUM(D12,G12)</f>
        <v>3066</v>
      </c>
      <c r="K12" s="1044">
        <f>SUM(E12,H12)</f>
        <v>2544</v>
      </c>
      <c r="L12" s="449">
        <f>K12/J12*100</f>
        <v>82.974559686888455</v>
      </c>
    </row>
    <row r="13" spans="1:30" x14ac:dyDescent="0.2">
      <c r="A13" s="14">
        <f>'9'!A11</f>
        <v>3</v>
      </c>
      <c r="B13" s="14"/>
      <c r="C13" s="14" t="str">
        <f>'9'!C11</f>
        <v>Tawangsari</v>
      </c>
      <c r="D13" s="1044">
        <v>498</v>
      </c>
      <c r="E13" s="1044">
        <v>498</v>
      </c>
      <c r="F13" s="449">
        <f t="shared" si="2"/>
        <v>100</v>
      </c>
      <c r="G13" s="1044">
        <v>1870</v>
      </c>
      <c r="H13" s="1044">
        <v>1438</v>
      </c>
      <c r="I13" s="449">
        <f t="shared" si="0"/>
        <v>76.898395721925141</v>
      </c>
      <c r="J13" s="1044">
        <f t="shared" ref="J13:K30" si="3">SUM(D13,G13)</f>
        <v>2368</v>
      </c>
      <c r="K13" s="1044">
        <f t="shared" si="3"/>
        <v>1936</v>
      </c>
      <c r="L13" s="449">
        <f t="shared" si="1"/>
        <v>81.756756756756758</v>
      </c>
    </row>
    <row r="14" spans="1:30" x14ac:dyDescent="0.2">
      <c r="A14" s="14">
        <f>'9'!A12</f>
        <v>4</v>
      </c>
      <c r="B14" s="14" t="str">
        <f>'9'!B12</f>
        <v>Puri</v>
      </c>
      <c r="C14" s="14" t="str">
        <f>'9'!C12</f>
        <v>Puri</v>
      </c>
      <c r="D14" s="1044">
        <v>1071</v>
      </c>
      <c r="E14" s="1044">
        <v>936</v>
      </c>
      <c r="F14" s="449">
        <f>E14/D14*100</f>
        <v>87.394957983193279</v>
      </c>
      <c r="G14" s="1044">
        <v>4029</v>
      </c>
      <c r="H14" s="1044">
        <v>3799</v>
      </c>
      <c r="I14" s="449">
        <f>H14/G14*100</f>
        <v>94.291387441052365</v>
      </c>
      <c r="J14" s="1044">
        <f t="shared" si="3"/>
        <v>5100</v>
      </c>
      <c r="K14" s="1044">
        <f t="shared" si="3"/>
        <v>4735</v>
      </c>
      <c r="L14" s="449">
        <f t="shared" si="1"/>
        <v>92.843137254901961</v>
      </c>
    </row>
    <row r="15" spans="1:30" x14ac:dyDescent="0.2">
      <c r="A15" s="14">
        <f>'9'!A13</f>
        <v>5</v>
      </c>
      <c r="B15" s="14" t="str">
        <f>'9'!B13</f>
        <v>Mojoanyar</v>
      </c>
      <c r="C15" s="14" t="str">
        <f>'9'!C13</f>
        <v>Gayaman</v>
      </c>
      <c r="D15" s="1044">
        <v>775</v>
      </c>
      <c r="E15" s="1044">
        <v>334</v>
      </c>
      <c r="F15" s="449">
        <f t="shared" si="2"/>
        <v>43.096774193548384</v>
      </c>
      <c r="G15" s="1044">
        <v>2908</v>
      </c>
      <c r="H15" s="1044">
        <v>2721</v>
      </c>
      <c r="I15" s="449">
        <f>H15/G15*100</f>
        <v>93.569463548830811</v>
      </c>
      <c r="J15" s="1044">
        <f t="shared" si="3"/>
        <v>3683</v>
      </c>
      <c r="K15" s="1044">
        <f t="shared" si="3"/>
        <v>3055</v>
      </c>
      <c r="L15" s="449">
        <f t="shared" si="1"/>
        <v>82.948683138745579</v>
      </c>
    </row>
    <row r="16" spans="1:30" ht="15" customHeight="1" x14ac:dyDescent="0.2">
      <c r="A16" s="14">
        <f>'9'!A14</f>
        <v>6</v>
      </c>
      <c r="B16" s="14" t="str">
        <f>'9'!B14</f>
        <v>Bangsal</v>
      </c>
      <c r="C16" s="14" t="str">
        <f>'9'!C14</f>
        <v>Bangsal</v>
      </c>
      <c r="D16" s="1044">
        <v>824</v>
      </c>
      <c r="E16" s="1044">
        <v>368</v>
      </c>
      <c r="F16" s="449">
        <f t="shared" si="2"/>
        <v>44.660194174757287</v>
      </c>
      <c r="G16" s="1044">
        <v>3107</v>
      </c>
      <c r="H16" s="1044">
        <v>2564</v>
      </c>
      <c r="I16" s="449">
        <f t="shared" si="0"/>
        <v>82.5233344061796</v>
      </c>
      <c r="J16" s="1044">
        <f t="shared" si="3"/>
        <v>3931</v>
      </c>
      <c r="K16" s="1044">
        <f t="shared" si="3"/>
        <v>2932</v>
      </c>
      <c r="L16" s="449">
        <f t="shared" si="1"/>
        <v>74.586619180870002</v>
      </c>
    </row>
    <row r="17" spans="1:12" x14ac:dyDescent="0.2">
      <c r="A17" s="14">
        <f>'9'!A15</f>
        <v>7</v>
      </c>
      <c r="B17" s="14" t="str">
        <f>'9'!B15</f>
        <v>Gedeg</v>
      </c>
      <c r="C17" s="14" t="str">
        <f>'9'!C15</f>
        <v>Gedeg</v>
      </c>
      <c r="D17" s="1044">
        <v>616</v>
      </c>
      <c r="E17" s="1044">
        <v>404</v>
      </c>
      <c r="F17" s="449">
        <f t="shared" si="2"/>
        <v>65.584415584415595</v>
      </c>
      <c r="G17" s="1044">
        <v>2310</v>
      </c>
      <c r="H17" s="1044">
        <v>2310</v>
      </c>
      <c r="I17" s="449">
        <f t="shared" si="0"/>
        <v>100</v>
      </c>
      <c r="J17" s="1044">
        <f t="shared" si="3"/>
        <v>2926</v>
      </c>
      <c r="K17" s="1044">
        <f t="shared" si="3"/>
        <v>2714</v>
      </c>
      <c r="L17" s="449">
        <f t="shared" si="1"/>
        <v>92.754613807245391</v>
      </c>
    </row>
    <row r="18" spans="1:12" x14ac:dyDescent="0.2">
      <c r="A18" s="14">
        <f>'9'!A16</f>
        <v>8</v>
      </c>
      <c r="B18" s="14"/>
      <c r="C18" s="14" t="str">
        <f>'9'!C16</f>
        <v>Lespadangan</v>
      </c>
      <c r="D18" s="1044">
        <v>356</v>
      </c>
      <c r="E18" s="1044">
        <v>348</v>
      </c>
      <c r="F18" s="449">
        <f t="shared" si="2"/>
        <v>97.752808988764045</v>
      </c>
      <c r="G18" s="1044">
        <v>1347</v>
      </c>
      <c r="H18" s="1044">
        <v>1160</v>
      </c>
      <c r="I18" s="449">
        <f t="shared" si="0"/>
        <v>86.117297698589454</v>
      </c>
      <c r="J18" s="1044">
        <f t="shared" si="3"/>
        <v>1703</v>
      </c>
      <c r="K18" s="1044">
        <f t="shared" si="3"/>
        <v>1508</v>
      </c>
      <c r="L18" s="449">
        <f t="shared" si="1"/>
        <v>88.549618320610691</v>
      </c>
    </row>
    <row r="19" spans="1:12" x14ac:dyDescent="0.2">
      <c r="A19" s="14">
        <f>'9'!A17</f>
        <v>9</v>
      </c>
      <c r="B19" s="14" t="str">
        <f>'9'!B17</f>
        <v>Kemlagi</v>
      </c>
      <c r="C19" s="14" t="str">
        <f>'9'!C17</f>
        <v>Kemlagi</v>
      </c>
      <c r="D19" s="1044">
        <v>571</v>
      </c>
      <c r="E19" s="1044">
        <v>542</v>
      </c>
      <c r="F19" s="449">
        <f t="shared" si="2"/>
        <v>94.921190893169879</v>
      </c>
      <c r="G19" s="1044">
        <v>2153</v>
      </c>
      <c r="H19" s="1044">
        <v>2044</v>
      </c>
      <c r="I19" s="449">
        <f t="shared" si="0"/>
        <v>94.93729679516953</v>
      </c>
      <c r="J19" s="1044">
        <f t="shared" si="3"/>
        <v>2724</v>
      </c>
      <c r="K19" s="1044">
        <f t="shared" si="3"/>
        <v>2586</v>
      </c>
      <c r="L19" s="449">
        <f t="shared" si="1"/>
        <v>94.933920704845818</v>
      </c>
    </row>
    <row r="20" spans="1:12" x14ac:dyDescent="0.2">
      <c r="A20" s="14">
        <f>'9'!A18</f>
        <v>10</v>
      </c>
      <c r="B20" s="14"/>
      <c r="C20" s="14" t="str">
        <f>'9'!C18</f>
        <v>Kedungsari</v>
      </c>
      <c r="D20" s="1044">
        <v>414</v>
      </c>
      <c r="E20" s="1044">
        <v>414</v>
      </c>
      <c r="F20" s="449">
        <f t="shared" si="2"/>
        <v>100</v>
      </c>
      <c r="G20" s="1044">
        <v>1571</v>
      </c>
      <c r="H20" s="1044">
        <v>1571</v>
      </c>
      <c r="I20" s="449">
        <f t="shared" si="0"/>
        <v>100</v>
      </c>
      <c r="J20" s="1044">
        <f t="shared" si="3"/>
        <v>1985</v>
      </c>
      <c r="K20" s="1044">
        <f t="shared" si="3"/>
        <v>1985</v>
      </c>
      <c r="L20" s="449">
        <f t="shared" si="1"/>
        <v>100</v>
      </c>
    </row>
    <row r="21" spans="1:12" x14ac:dyDescent="0.2">
      <c r="A21" s="14">
        <f>'9'!A19</f>
        <v>11</v>
      </c>
      <c r="B21" s="14" t="str">
        <f>'9'!B19</f>
        <v>Dawarblandong</v>
      </c>
      <c r="C21" s="14" t="str">
        <f>'9'!C19</f>
        <v>Dawarblandong</v>
      </c>
      <c r="D21" s="1044">
        <v>875</v>
      </c>
      <c r="E21" s="1044">
        <v>764</v>
      </c>
      <c r="F21" s="449">
        <f t="shared" si="2"/>
        <v>87.314285714285717</v>
      </c>
      <c r="G21" s="1044">
        <v>3304</v>
      </c>
      <c r="H21" s="1044">
        <v>2878</v>
      </c>
      <c r="I21" s="449">
        <f t="shared" si="0"/>
        <v>87.106537530266351</v>
      </c>
      <c r="J21" s="1044">
        <f t="shared" si="3"/>
        <v>4179</v>
      </c>
      <c r="K21" s="1044">
        <f t="shared" si="3"/>
        <v>3642</v>
      </c>
      <c r="L21" s="449">
        <f t="shared" si="1"/>
        <v>87.150035893754492</v>
      </c>
    </row>
    <row r="22" spans="1:12" x14ac:dyDescent="0.2">
      <c r="A22" s="14">
        <f>'9'!A20</f>
        <v>12</v>
      </c>
      <c r="B22" s="14" t="str">
        <f>'9'!B20</f>
        <v>Jetis</v>
      </c>
      <c r="C22" s="14" t="str">
        <f>'9'!C20</f>
        <v>Kupang</v>
      </c>
      <c r="D22" s="1044">
        <v>811</v>
      </c>
      <c r="E22" s="1044">
        <v>804</v>
      </c>
      <c r="F22" s="449">
        <f t="shared" si="2"/>
        <v>99.136868064118374</v>
      </c>
      <c r="G22" s="1044">
        <v>3052</v>
      </c>
      <c r="H22" s="1044">
        <v>3031</v>
      </c>
      <c r="I22" s="449">
        <f t="shared" si="0"/>
        <v>99.311926605504581</v>
      </c>
      <c r="J22" s="1044">
        <f t="shared" si="3"/>
        <v>3863</v>
      </c>
      <c r="K22" s="1044">
        <f t="shared" si="3"/>
        <v>3835</v>
      </c>
      <c r="L22" s="449">
        <f t="shared" si="1"/>
        <v>99.275174734662173</v>
      </c>
    </row>
    <row r="23" spans="1:12" x14ac:dyDescent="0.2">
      <c r="A23" s="14">
        <f>'9'!A21</f>
        <v>13</v>
      </c>
      <c r="B23" s="14"/>
      <c r="C23" s="14" t="str">
        <f>'9'!C21</f>
        <v>Jetis</v>
      </c>
      <c r="D23" s="1044">
        <v>463</v>
      </c>
      <c r="E23" s="1044">
        <v>438</v>
      </c>
      <c r="F23" s="449">
        <f t="shared" si="2"/>
        <v>94.600431965442766</v>
      </c>
      <c r="G23" s="1044">
        <v>1743</v>
      </c>
      <c r="H23" s="1044">
        <v>1743</v>
      </c>
      <c r="I23" s="449">
        <f t="shared" si="0"/>
        <v>100</v>
      </c>
      <c r="J23" s="1044">
        <f t="shared" si="3"/>
        <v>2206</v>
      </c>
      <c r="K23" s="1044">
        <f t="shared" si="3"/>
        <v>2181</v>
      </c>
      <c r="L23" s="449">
        <f t="shared" si="1"/>
        <v>98.86672710788757</v>
      </c>
    </row>
    <row r="24" spans="1:12" x14ac:dyDescent="0.2">
      <c r="A24" s="14">
        <f>'9'!A22</f>
        <v>14</v>
      </c>
      <c r="B24" s="14" t="str">
        <f>'9'!B22</f>
        <v>Mojosari</v>
      </c>
      <c r="C24" s="14" t="str">
        <f>'9'!C22</f>
        <v>Mojosari</v>
      </c>
      <c r="D24" s="1044">
        <v>750</v>
      </c>
      <c r="E24" s="1044">
        <v>258</v>
      </c>
      <c r="F24" s="449">
        <f t="shared" si="2"/>
        <v>34.4</v>
      </c>
      <c r="G24" s="1044">
        <v>2821</v>
      </c>
      <c r="H24" s="1044">
        <v>1702</v>
      </c>
      <c r="I24" s="449">
        <f t="shared" si="0"/>
        <v>60.333215171924849</v>
      </c>
      <c r="J24" s="1044">
        <f t="shared" si="3"/>
        <v>3571</v>
      </c>
      <c r="K24" s="1044">
        <f t="shared" si="3"/>
        <v>1960</v>
      </c>
      <c r="L24" s="449">
        <f t="shared" si="1"/>
        <v>54.886586390366844</v>
      </c>
    </row>
    <row r="25" spans="1:12" x14ac:dyDescent="0.2">
      <c r="A25" s="14">
        <f>'9'!A23</f>
        <v>15</v>
      </c>
      <c r="B25" s="14"/>
      <c r="C25" s="14" t="str">
        <f>'9'!C23</f>
        <v>Modopuro</v>
      </c>
      <c r="D25" s="1044">
        <v>550</v>
      </c>
      <c r="E25" s="1044">
        <v>247</v>
      </c>
      <c r="F25" s="449">
        <f t="shared" si="2"/>
        <v>44.909090909090907</v>
      </c>
      <c r="G25" s="1044">
        <v>2071</v>
      </c>
      <c r="H25" s="1044">
        <v>1766</v>
      </c>
      <c r="I25" s="449">
        <f t="shared" si="0"/>
        <v>85.27281506518591</v>
      </c>
      <c r="J25" s="1044">
        <f t="shared" si="3"/>
        <v>2621</v>
      </c>
      <c r="K25" s="1044">
        <f t="shared" si="3"/>
        <v>2013</v>
      </c>
      <c r="L25" s="449">
        <f>K25/J25*100</f>
        <v>76.802747043113314</v>
      </c>
    </row>
    <row r="26" spans="1:12" x14ac:dyDescent="0.2">
      <c r="A26" s="14">
        <f>'9'!A24</f>
        <v>16</v>
      </c>
      <c r="B26" s="14" t="str">
        <f>'9'!B24</f>
        <v>Pungging</v>
      </c>
      <c r="C26" s="14" t="str">
        <f>'9'!C24</f>
        <v>Pungging</v>
      </c>
      <c r="D26" s="1044">
        <v>794</v>
      </c>
      <c r="E26" s="1044">
        <v>521</v>
      </c>
      <c r="F26" s="449">
        <f t="shared" si="2"/>
        <v>65.617128463476064</v>
      </c>
      <c r="G26" s="1044">
        <v>2999</v>
      </c>
      <c r="H26" s="1044">
        <v>2747</v>
      </c>
      <c r="I26" s="449">
        <f t="shared" si="0"/>
        <v>91.597199066355444</v>
      </c>
      <c r="J26" s="1044">
        <f t="shared" si="3"/>
        <v>3793</v>
      </c>
      <c r="K26" s="1044">
        <f t="shared" si="3"/>
        <v>3268</v>
      </c>
      <c r="L26" s="449">
        <f t="shared" si="1"/>
        <v>86.158713419456888</v>
      </c>
    </row>
    <row r="27" spans="1:12" x14ac:dyDescent="0.2">
      <c r="A27" s="14">
        <f>'9'!A25</f>
        <v>17</v>
      </c>
      <c r="B27" s="14"/>
      <c r="C27" s="14" t="str">
        <f>'9'!C25</f>
        <v>Watukenongo</v>
      </c>
      <c r="D27" s="1044">
        <v>385</v>
      </c>
      <c r="E27" s="1044">
        <v>349</v>
      </c>
      <c r="F27" s="449">
        <f t="shared" si="2"/>
        <v>90.649350649350652</v>
      </c>
      <c r="G27" s="1044">
        <v>1464</v>
      </c>
      <c r="H27" s="1044">
        <v>1432</v>
      </c>
      <c r="I27" s="449">
        <f t="shared" si="0"/>
        <v>97.814207650273218</v>
      </c>
      <c r="J27" s="1044">
        <f t="shared" si="3"/>
        <v>1849</v>
      </c>
      <c r="K27" s="1044">
        <f t="shared" si="3"/>
        <v>1781</v>
      </c>
      <c r="L27" s="449">
        <f t="shared" si="1"/>
        <v>96.322336398052997</v>
      </c>
    </row>
    <row r="28" spans="1:12" x14ac:dyDescent="0.2">
      <c r="A28" s="14">
        <f>'9'!A26</f>
        <v>18</v>
      </c>
      <c r="B28" s="14" t="str">
        <f>'9'!B26</f>
        <v>Ngoro</v>
      </c>
      <c r="C28" s="14" t="str">
        <f>'9'!C26</f>
        <v>Ngoro</v>
      </c>
      <c r="D28" s="1044">
        <v>768</v>
      </c>
      <c r="E28" s="1044">
        <v>768</v>
      </c>
      <c r="F28" s="449">
        <f t="shared" si="2"/>
        <v>100</v>
      </c>
      <c r="G28" s="1044">
        <v>2899</v>
      </c>
      <c r="H28" s="1044">
        <v>2899</v>
      </c>
      <c r="I28" s="449">
        <f t="shared" si="0"/>
        <v>100</v>
      </c>
      <c r="J28" s="1044">
        <f t="shared" si="3"/>
        <v>3667</v>
      </c>
      <c r="K28" s="1044">
        <f t="shared" si="3"/>
        <v>3667</v>
      </c>
      <c r="L28" s="449">
        <f t="shared" si="1"/>
        <v>100</v>
      </c>
    </row>
    <row r="29" spans="1:12" x14ac:dyDescent="0.2">
      <c r="A29" s="14">
        <f>'9'!A27</f>
        <v>19</v>
      </c>
      <c r="B29" s="14"/>
      <c r="C29" s="14" t="str">
        <f>'9'!C27</f>
        <v>Manduro</v>
      </c>
      <c r="D29" s="1044">
        <v>474</v>
      </c>
      <c r="E29" s="1044">
        <v>228</v>
      </c>
      <c r="F29" s="449">
        <f t="shared" si="2"/>
        <v>48.101265822784811</v>
      </c>
      <c r="G29" s="1044">
        <v>1793</v>
      </c>
      <c r="H29" s="1044">
        <v>1793</v>
      </c>
      <c r="I29" s="449">
        <f t="shared" si="0"/>
        <v>100</v>
      </c>
      <c r="J29" s="1044">
        <f t="shared" si="3"/>
        <v>2267</v>
      </c>
      <c r="K29" s="1044">
        <f t="shared" si="3"/>
        <v>2021</v>
      </c>
      <c r="L29" s="449">
        <f t="shared" si="1"/>
        <v>89.14865460961623</v>
      </c>
    </row>
    <row r="30" spans="1:12" x14ac:dyDescent="0.2">
      <c r="A30" s="14">
        <f>'9'!A28</f>
        <v>20</v>
      </c>
      <c r="B30" s="14" t="str">
        <f>'9'!B28</f>
        <v>Dlanggu</v>
      </c>
      <c r="C30" s="14" t="str">
        <f>'9'!C28</f>
        <v>Dlanggu</v>
      </c>
      <c r="D30" s="1044">
        <v>857</v>
      </c>
      <c r="E30" s="1044">
        <v>458</v>
      </c>
      <c r="F30" s="449">
        <f t="shared" si="2"/>
        <v>53.442240373395563</v>
      </c>
      <c r="G30" s="1044">
        <v>3230</v>
      </c>
      <c r="H30" s="1044">
        <v>2922</v>
      </c>
      <c r="I30" s="449">
        <f t="shared" si="0"/>
        <v>90.464396284829718</v>
      </c>
      <c r="J30" s="1044">
        <f t="shared" si="3"/>
        <v>4087</v>
      </c>
      <c r="K30" s="1044">
        <f t="shared" si="3"/>
        <v>3380</v>
      </c>
      <c r="L30" s="449">
        <f t="shared" si="1"/>
        <v>82.701247859065333</v>
      </c>
    </row>
    <row r="31" spans="1:12" x14ac:dyDescent="0.2">
      <c r="A31" s="14">
        <f>'9'!A29</f>
        <v>21</v>
      </c>
      <c r="B31" s="14" t="str">
        <f>'9'!B29</f>
        <v>Kutorejo</v>
      </c>
      <c r="C31" s="14" t="str">
        <f>'9'!C29</f>
        <v>Kutorejo</v>
      </c>
      <c r="D31" s="1044">
        <v>482</v>
      </c>
      <c r="E31" s="1044">
        <v>401</v>
      </c>
      <c r="F31" s="449">
        <f t="shared" ref="F31:F37" si="4">E31/D31*100</f>
        <v>83.195020746887977</v>
      </c>
      <c r="G31" s="1044">
        <v>1823</v>
      </c>
      <c r="H31" s="1044">
        <v>1806</v>
      </c>
      <c r="I31" s="449">
        <f t="shared" ref="I31:I37" si="5">H31/G31*100</f>
        <v>99.067471201316522</v>
      </c>
      <c r="J31" s="1044">
        <f t="shared" ref="J31:J37" si="6">SUM(D31,G31)</f>
        <v>2305</v>
      </c>
      <c r="K31" s="1044">
        <f t="shared" ref="K31:K37" si="7">SUM(E31,H31)</f>
        <v>2207</v>
      </c>
      <c r="L31" s="449">
        <f t="shared" ref="L31:L37" si="8">K31/J31*100</f>
        <v>95.748373101952282</v>
      </c>
    </row>
    <row r="32" spans="1:12" x14ac:dyDescent="0.2">
      <c r="A32" s="14">
        <f>'9'!A30</f>
        <v>22</v>
      </c>
      <c r="B32" s="14"/>
      <c r="C32" s="14" t="str">
        <f>'9'!C30</f>
        <v>Pesanggrahan</v>
      </c>
      <c r="D32" s="1044">
        <v>513</v>
      </c>
      <c r="E32" s="1044">
        <v>433</v>
      </c>
      <c r="F32" s="449">
        <f t="shared" si="4"/>
        <v>84.405458089668613</v>
      </c>
      <c r="G32" s="1044">
        <v>1934</v>
      </c>
      <c r="H32" s="1044">
        <v>1630</v>
      </c>
      <c r="I32" s="449">
        <f t="shared" si="5"/>
        <v>84.281282316442613</v>
      </c>
      <c r="J32" s="1044">
        <f t="shared" si="6"/>
        <v>2447</v>
      </c>
      <c r="K32" s="1044">
        <f t="shared" si="7"/>
        <v>2063</v>
      </c>
      <c r="L32" s="449">
        <f t="shared" si="8"/>
        <v>84.307315079689417</v>
      </c>
    </row>
    <row r="33" spans="1:12" x14ac:dyDescent="0.2">
      <c r="A33" s="14">
        <f>'9'!A31</f>
        <v>23</v>
      </c>
      <c r="B33" s="14" t="str">
        <f>'9'!B31</f>
        <v>Pacet</v>
      </c>
      <c r="C33" s="14" t="str">
        <f>'9'!C31</f>
        <v>Pacet</v>
      </c>
      <c r="D33" s="1044">
        <v>560</v>
      </c>
      <c r="E33" s="1044">
        <v>270</v>
      </c>
      <c r="F33" s="449">
        <f t="shared" si="4"/>
        <v>48.214285714285715</v>
      </c>
      <c r="G33" s="1044">
        <v>2114</v>
      </c>
      <c r="H33" s="1044">
        <v>1073</v>
      </c>
      <c r="I33" s="449">
        <f t="shared" si="5"/>
        <v>50.75685903500473</v>
      </c>
      <c r="J33" s="1044">
        <f t="shared" si="6"/>
        <v>2674</v>
      </c>
      <c r="K33" s="1044">
        <f t="shared" si="7"/>
        <v>1343</v>
      </c>
      <c r="L33" s="449">
        <f t="shared" si="8"/>
        <v>50.224382946896043</v>
      </c>
    </row>
    <row r="34" spans="1:12" x14ac:dyDescent="0.2">
      <c r="A34" s="14">
        <f>'9'!A32</f>
        <v>24</v>
      </c>
      <c r="B34" s="14"/>
      <c r="C34" s="14" t="str">
        <f>'9'!C32</f>
        <v>Pandan</v>
      </c>
      <c r="D34" s="1044">
        <v>395</v>
      </c>
      <c r="E34" s="1044">
        <v>391</v>
      </c>
      <c r="F34" s="449">
        <f t="shared" si="4"/>
        <v>98.987341772151893</v>
      </c>
      <c r="G34" s="1044">
        <v>1493</v>
      </c>
      <c r="H34" s="1044">
        <v>1385</v>
      </c>
      <c r="I34" s="449">
        <f t="shared" si="5"/>
        <v>92.766242464835898</v>
      </c>
      <c r="J34" s="1044">
        <f t="shared" si="6"/>
        <v>1888</v>
      </c>
      <c r="K34" s="1044">
        <f t="shared" si="7"/>
        <v>1776</v>
      </c>
      <c r="L34" s="449">
        <f t="shared" si="8"/>
        <v>94.067796610169495</v>
      </c>
    </row>
    <row r="35" spans="1:12" x14ac:dyDescent="0.2">
      <c r="A35" s="14">
        <f>'9'!A33</f>
        <v>25</v>
      </c>
      <c r="B35" s="14" t="str">
        <f>'9'!B33</f>
        <v>Trawas</v>
      </c>
      <c r="C35" s="14" t="str">
        <f>'9'!C33</f>
        <v>Trawas</v>
      </c>
      <c r="D35" s="1044">
        <v>502</v>
      </c>
      <c r="E35" s="1044">
        <v>270</v>
      </c>
      <c r="F35" s="449">
        <f t="shared" si="4"/>
        <v>53.784860557768923</v>
      </c>
      <c r="G35" s="1044">
        <v>1887</v>
      </c>
      <c r="H35" s="1044">
        <v>1759</v>
      </c>
      <c r="I35" s="449">
        <f t="shared" si="5"/>
        <v>93.216746157922628</v>
      </c>
      <c r="J35" s="1044">
        <f t="shared" si="6"/>
        <v>2389</v>
      </c>
      <c r="K35" s="1044">
        <f t="shared" si="7"/>
        <v>2029</v>
      </c>
      <c r="L35" s="449">
        <f t="shared" si="8"/>
        <v>84.930933444956054</v>
      </c>
    </row>
    <row r="36" spans="1:12" x14ac:dyDescent="0.2">
      <c r="A36" s="14">
        <f>'9'!A34</f>
        <v>26</v>
      </c>
      <c r="B36" s="14" t="str">
        <f>'9'!B34</f>
        <v>Gondang</v>
      </c>
      <c r="C36" s="14" t="str">
        <f>'9'!C34</f>
        <v>Gondang</v>
      </c>
      <c r="D36" s="1044">
        <v>717</v>
      </c>
      <c r="E36" s="1044">
        <v>636</v>
      </c>
      <c r="F36" s="449">
        <f t="shared" si="4"/>
        <v>88.70292887029288</v>
      </c>
      <c r="G36" s="1044">
        <v>2704</v>
      </c>
      <c r="H36" s="1044">
        <v>2429</v>
      </c>
      <c r="I36" s="449">
        <f t="shared" si="5"/>
        <v>89.82988165680473</v>
      </c>
      <c r="J36" s="1044">
        <f t="shared" si="6"/>
        <v>3421</v>
      </c>
      <c r="K36" s="1044">
        <f t="shared" si="7"/>
        <v>3065</v>
      </c>
      <c r="L36" s="449">
        <f t="shared" si="8"/>
        <v>89.593686056708563</v>
      </c>
    </row>
    <row r="37" spans="1:12" x14ac:dyDescent="0.2">
      <c r="A37" s="14">
        <f>'9'!A35</f>
        <v>27</v>
      </c>
      <c r="B37" s="14" t="str">
        <f>'9'!B35</f>
        <v>Jatirejo</v>
      </c>
      <c r="C37" s="14" t="str">
        <f>'9'!C35</f>
        <v>Jatirejo</v>
      </c>
      <c r="D37" s="1044">
        <v>738</v>
      </c>
      <c r="E37" s="1044">
        <v>459</v>
      </c>
      <c r="F37" s="449">
        <f t="shared" si="4"/>
        <v>62.195121951219512</v>
      </c>
      <c r="G37" s="1044">
        <v>2794</v>
      </c>
      <c r="H37" s="1044">
        <v>2794</v>
      </c>
      <c r="I37" s="449">
        <f t="shared" si="5"/>
        <v>100</v>
      </c>
      <c r="J37" s="1044">
        <f t="shared" si="6"/>
        <v>3532</v>
      </c>
      <c r="K37" s="1044">
        <f t="shared" si="7"/>
        <v>3253</v>
      </c>
      <c r="L37" s="449">
        <f t="shared" si="8"/>
        <v>92.100792751981871</v>
      </c>
    </row>
    <row r="38" spans="1:12" ht="15.75" x14ac:dyDescent="0.2">
      <c r="A38" s="251" t="s">
        <v>157</v>
      </c>
      <c r="B38" s="271"/>
      <c r="C38" s="275"/>
      <c r="D38" s="1046">
        <f>SUM(D11:D37)</f>
        <v>17420</v>
      </c>
      <c r="E38" s="1046">
        <f>SUM(E11:E37)</f>
        <v>12828</v>
      </c>
      <c r="F38" s="1028">
        <f>E38/D38*100</f>
        <v>73.639494833524694</v>
      </c>
      <c r="G38" s="1046">
        <f>SUM(G11:G37)</f>
        <v>65682</v>
      </c>
      <c r="H38" s="1046">
        <f>SUM(H11:H37)</f>
        <v>59013</v>
      </c>
      <c r="I38" s="1028">
        <f>H38/G38*100</f>
        <v>89.846533296793638</v>
      </c>
      <c r="J38" s="1046">
        <f>SUM(J11:J37)</f>
        <v>83102</v>
      </c>
      <c r="K38" s="1046">
        <f>SUM(K11:K37)</f>
        <v>71841</v>
      </c>
      <c r="L38" s="1028">
        <f>K38/J38*100</f>
        <v>86.449182931818726</v>
      </c>
    </row>
    <row r="39" spans="1:12" ht="20.25" customHeight="1" x14ac:dyDescent="0.2"/>
    <row r="40" spans="1:12" x14ac:dyDescent="0.2">
      <c r="A40" s="689" t="s">
        <v>1342</v>
      </c>
      <c r="B40" s="689"/>
    </row>
    <row r="41" spans="1:12" x14ac:dyDescent="0.2">
      <c r="A41" s="694" t="s">
        <v>384</v>
      </c>
      <c r="B41" s="689"/>
    </row>
    <row r="42" spans="1:12" x14ac:dyDescent="0.2">
      <c r="A42" s="689"/>
      <c r="B42" s="689" t="s">
        <v>484</v>
      </c>
    </row>
    <row r="43" spans="1:12" x14ac:dyDescent="0.2">
      <c r="A43" s="689"/>
      <c r="B43" s="689" t="s">
        <v>485</v>
      </c>
    </row>
  </sheetData>
  <mergeCells count="13">
    <mergeCell ref="A3:L3"/>
    <mergeCell ref="A7:A9"/>
    <mergeCell ref="B7:B9"/>
    <mergeCell ref="C7:C9"/>
    <mergeCell ref="D7:F7"/>
    <mergeCell ref="G7:I7"/>
    <mergeCell ref="J7:L7"/>
    <mergeCell ref="D8:D9"/>
    <mergeCell ref="E8:F8"/>
    <mergeCell ref="G8:G9"/>
    <mergeCell ref="H8:I8"/>
    <mergeCell ref="J8:J9"/>
    <mergeCell ref="K8:L8"/>
  </mergeCells>
  <phoneticPr fontId="0" type="noConversion"/>
  <printOptions horizontalCentered="1"/>
  <pageMargins left="0.55000000000000004" right="0.48" top="0.65" bottom="0.55000000000000004" header="0" footer="0"/>
  <pageSetup paperSize="130" scale="72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0"/>
    <pageSetUpPr fitToPage="1"/>
  </sheetPr>
  <dimension ref="A1:AA44"/>
  <sheetViews>
    <sheetView view="pageBreakPreview" zoomScale="60" zoomScaleNormal="57" workbookViewId="0">
      <selection activeCell="F30" sqref="F30"/>
    </sheetView>
  </sheetViews>
  <sheetFormatPr defaultColWidth="11.42578125" defaultRowHeight="15" x14ac:dyDescent="0.2"/>
  <cols>
    <col min="1" max="1" width="5.7109375" style="4" customWidth="1"/>
    <col min="2" max="3" width="21.7109375" style="4" customWidth="1"/>
    <col min="4" max="12" width="15.7109375" style="4" customWidth="1"/>
    <col min="13" max="13" width="9.7109375" style="4" bestFit="1" customWidth="1"/>
    <col min="14" max="14" width="8.28515625" style="4" customWidth="1"/>
    <col min="15" max="15" width="11.42578125" style="4" customWidth="1"/>
    <col min="16" max="16" width="8.28515625" style="4" customWidth="1"/>
    <col min="17" max="17" width="11.42578125" style="4" customWidth="1"/>
    <col min="18" max="21" width="8.28515625" style="4" customWidth="1"/>
    <col min="22" max="22" width="11.42578125" style="4" customWidth="1"/>
    <col min="23" max="23" width="8.28515625" style="4" customWidth="1"/>
    <col min="24" max="24" width="11.42578125" style="4" customWidth="1"/>
    <col min="25" max="25" width="8.28515625" style="4" customWidth="1"/>
    <col min="26" max="26" width="11.42578125" style="4" customWidth="1"/>
    <col min="27" max="27" width="8.28515625" style="4" customWidth="1"/>
    <col min="28" max="16384" width="11.42578125" style="4"/>
  </cols>
  <sheetData>
    <row r="1" spans="1:27" x14ac:dyDescent="0.2">
      <c r="A1" s="3" t="s">
        <v>321</v>
      </c>
      <c r="C1" s="4" t="s">
        <v>152</v>
      </c>
    </row>
    <row r="3" spans="1:27" s="203" customFormat="1" ht="14.25" customHeight="1" x14ac:dyDescent="0.2">
      <c r="A3" s="207" t="s">
        <v>474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</row>
    <row r="4" spans="1:27" s="203" customFormat="1" ht="16.5" x14ac:dyDescent="0.2">
      <c r="E4" s="210"/>
      <c r="F4" s="210" t="str">
        <f>'1'!E5</f>
        <v>KABUPATEN</v>
      </c>
      <c r="G4" s="206" t="str">
        <f>'1'!F5</f>
        <v>MOJOKERTO</v>
      </c>
      <c r="J4" s="210"/>
      <c r="K4" s="210"/>
      <c r="N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</row>
    <row r="5" spans="1:27" s="203" customFormat="1" ht="16.5" x14ac:dyDescent="0.2">
      <c r="E5" s="210"/>
      <c r="F5" s="210" t="str">
        <f>'1'!E6</f>
        <v xml:space="preserve">TAHUN </v>
      </c>
      <c r="G5" s="206">
        <f>'1'!F6</f>
        <v>2021</v>
      </c>
      <c r="J5" s="210"/>
      <c r="K5" s="210"/>
      <c r="N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</row>
    <row r="6" spans="1:27" x14ac:dyDescent="0.2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</row>
    <row r="7" spans="1:27" ht="21.75" customHeight="1" x14ac:dyDescent="0.2">
      <c r="A7" s="1170" t="s">
        <v>153</v>
      </c>
      <c r="B7" s="1170" t="s">
        <v>154</v>
      </c>
      <c r="C7" s="1170" t="s">
        <v>156</v>
      </c>
      <c r="D7" s="1173" t="s">
        <v>1071</v>
      </c>
      <c r="E7" s="1250"/>
      <c r="F7" s="1250"/>
      <c r="G7" s="1314" t="s">
        <v>1072</v>
      </c>
      <c r="H7" s="1315"/>
      <c r="I7" s="1315"/>
      <c r="J7" s="1315"/>
      <c r="K7" s="1315"/>
      <c r="L7" s="1316"/>
      <c r="M7" s="14"/>
    </row>
    <row r="8" spans="1:27" ht="16.5" customHeight="1" x14ac:dyDescent="0.2">
      <c r="A8" s="1171"/>
      <c r="B8" s="1171"/>
      <c r="C8" s="1171"/>
      <c r="D8" s="1252"/>
      <c r="E8" s="1253"/>
      <c r="F8" s="1253"/>
      <c r="G8" s="1178" t="s">
        <v>27</v>
      </c>
      <c r="H8" s="1180"/>
      <c r="I8" s="1178" t="s">
        <v>28</v>
      </c>
      <c r="J8" s="1180"/>
      <c r="K8" s="1178" t="s">
        <v>14</v>
      </c>
      <c r="L8" s="1180"/>
    </row>
    <row r="9" spans="1:27" ht="15.75" customHeight="1" x14ac:dyDescent="0.2">
      <c r="A9" s="1172"/>
      <c r="B9" s="1172"/>
      <c r="C9" s="1172"/>
      <c r="D9" s="2" t="s">
        <v>27</v>
      </c>
      <c r="E9" s="2" t="s">
        <v>28</v>
      </c>
      <c r="F9" s="35" t="s">
        <v>14</v>
      </c>
      <c r="G9" s="34" t="s">
        <v>161</v>
      </c>
      <c r="H9" s="34" t="s">
        <v>164</v>
      </c>
      <c r="I9" s="34" t="s">
        <v>161</v>
      </c>
      <c r="J9" s="34" t="s">
        <v>164</v>
      </c>
      <c r="K9" s="34" t="s">
        <v>161</v>
      </c>
      <c r="L9" s="34" t="s">
        <v>164</v>
      </c>
    </row>
    <row r="10" spans="1:27" x14ac:dyDescent="0.2">
      <c r="A10" s="129">
        <v>1</v>
      </c>
      <c r="B10" s="129">
        <v>2</v>
      </c>
      <c r="C10" s="129">
        <v>3</v>
      </c>
      <c r="D10" s="129">
        <v>4</v>
      </c>
      <c r="E10" s="129">
        <v>5</v>
      </c>
      <c r="F10" s="129">
        <v>6</v>
      </c>
      <c r="G10" s="129">
        <v>7</v>
      </c>
      <c r="H10" s="129">
        <v>8</v>
      </c>
      <c r="I10" s="129">
        <v>9</v>
      </c>
      <c r="J10" s="129">
        <v>10</v>
      </c>
      <c r="K10" s="129">
        <v>11</v>
      </c>
      <c r="L10" s="129">
        <v>12</v>
      </c>
    </row>
    <row r="11" spans="1:27" ht="20.25" customHeight="1" x14ac:dyDescent="0.2">
      <c r="A11" s="12">
        <f>'9'!A9</f>
        <v>1</v>
      </c>
      <c r="B11" s="12" t="str">
        <f>'9'!B9</f>
        <v>Sooko</v>
      </c>
      <c r="C11" s="12" t="str">
        <f>'9'!C9</f>
        <v>Sooko</v>
      </c>
      <c r="D11" s="61">
        <v>1947</v>
      </c>
      <c r="E11" s="61">
        <v>1892</v>
      </c>
      <c r="F11" s="61">
        <f>D11+E11</f>
        <v>3839</v>
      </c>
      <c r="G11" s="61">
        <v>1831</v>
      </c>
      <c r="H11" s="651">
        <f>G11/D11*100</f>
        <v>94.042116076014381</v>
      </c>
      <c r="I11" s="61">
        <v>1802</v>
      </c>
      <c r="J11" s="651">
        <f t="shared" ref="J11:J30" si="0">I11/E11*100</f>
        <v>95.243128964059196</v>
      </c>
      <c r="K11" s="61">
        <f t="shared" ref="K11:K30" si="1">G11+I11</f>
        <v>3633</v>
      </c>
      <c r="L11" s="651">
        <f t="shared" ref="L11:L30" si="2">K11/F11*100</f>
        <v>94.634019275853092</v>
      </c>
    </row>
    <row r="12" spans="1:27" ht="20.25" customHeight="1" x14ac:dyDescent="0.2">
      <c r="A12" s="12">
        <f>'9'!A10</f>
        <v>2</v>
      </c>
      <c r="B12" s="12" t="str">
        <f>'9'!B10</f>
        <v>Trowulan</v>
      </c>
      <c r="C12" s="12" t="str">
        <f>'9'!C10</f>
        <v>Trowulan</v>
      </c>
      <c r="D12" s="61">
        <v>1229</v>
      </c>
      <c r="E12" s="61">
        <v>1194</v>
      </c>
      <c r="F12" s="61">
        <f t="shared" ref="F12:F37" si="3">D12+E12</f>
        <v>2423</v>
      </c>
      <c r="G12" s="61">
        <v>1007</v>
      </c>
      <c r="H12" s="651">
        <f t="shared" ref="H12:H37" si="4">G12/D12*100</f>
        <v>81.93653376729047</v>
      </c>
      <c r="I12" s="61">
        <v>1010</v>
      </c>
      <c r="J12" s="651">
        <f t="shared" si="0"/>
        <v>84.589614740368518</v>
      </c>
      <c r="K12" s="61">
        <f t="shared" si="1"/>
        <v>2017</v>
      </c>
      <c r="L12" s="651">
        <f t="shared" si="2"/>
        <v>83.243912505158889</v>
      </c>
    </row>
    <row r="13" spans="1:27" ht="20.25" customHeight="1" x14ac:dyDescent="0.2">
      <c r="A13" s="12">
        <f>'9'!A11</f>
        <v>3</v>
      </c>
      <c r="B13" s="12"/>
      <c r="C13" s="12" t="str">
        <f>'9'!C11</f>
        <v>Tawangsari</v>
      </c>
      <c r="D13" s="61">
        <v>948</v>
      </c>
      <c r="E13" s="61">
        <v>922</v>
      </c>
      <c r="F13" s="61">
        <f t="shared" si="3"/>
        <v>1870</v>
      </c>
      <c r="G13" s="61">
        <v>876</v>
      </c>
      <c r="H13" s="651">
        <f t="shared" si="4"/>
        <v>92.405063291139243</v>
      </c>
      <c r="I13" s="61">
        <v>843</v>
      </c>
      <c r="J13" s="651">
        <f>I13/E13*100</f>
        <v>91.431670281995665</v>
      </c>
      <c r="K13" s="61">
        <f t="shared" si="1"/>
        <v>1719</v>
      </c>
      <c r="L13" s="651">
        <f t="shared" si="2"/>
        <v>91.925133689839583</v>
      </c>
    </row>
    <row r="14" spans="1:27" ht="20.25" customHeight="1" x14ac:dyDescent="0.2">
      <c r="A14" s="12">
        <f>'9'!A12</f>
        <v>4</v>
      </c>
      <c r="B14" s="12" t="str">
        <f>'9'!B12</f>
        <v>Puri</v>
      </c>
      <c r="C14" s="12" t="str">
        <f>'9'!C12</f>
        <v>Puri</v>
      </c>
      <c r="D14" s="61">
        <v>2043</v>
      </c>
      <c r="E14" s="61">
        <v>1986</v>
      </c>
      <c r="F14" s="61">
        <f t="shared" si="3"/>
        <v>4029</v>
      </c>
      <c r="G14" s="61">
        <v>2033</v>
      </c>
      <c r="H14" s="651">
        <f t="shared" si="4"/>
        <v>99.510523739598639</v>
      </c>
      <c r="I14" s="61">
        <v>2045</v>
      </c>
      <c r="J14" s="651">
        <f t="shared" si="0"/>
        <v>102.97079556898288</v>
      </c>
      <c r="K14" s="61">
        <f t="shared" si="1"/>
        <v>4078</v>
      </c>
      <c r="L14" s="651">
        <f t="shared" si="2"/>
        <v>101.21618267560189</v>
      </c>
    </row>
    <row r="15" spans="1:27" ht="20.25" customHeight="1" x14ac:dyDescent="0.2">
      <c r="A15" s="12">
        <f>'9'!A13</f>
        <v>5</v>
      </c>
      <c r="B15" s="12" t="str">
        <f>'9'!B13</f>
        <v>Mojoanyar</v>
      </c>
      <c r="C15" s="12" t="str">
        <f>'9'!C13</f>
        <v>Gayaman</v>
      </c>
      <c r="D15" s="61">
        <v>1475</v>
      </c>
      <c r="E15" s="61">
        <v>1433</v>
      </c>
      <c r="F15" s="61">
        <f t="shared" si="3"/>
        <v>2908</v>
      </c>
      <c r="G15" s="61">
        <v>974</v>
      </c>
      <c r="H15" s="651">
        <f t="shared" si="4"/>
        <v>66.033898305084747</v>
      </c>
      <c r="I15" s="61">
        <v>960</v>
      </c>
      <c r="J15" s="651">
        <f t="shared" si="0"/>
        <v>66.992323796231673</v>
      </c>
      <c r="K15" s="61">
        <f t="shared" si="1"/>
        <v>1934</v>
      </c>
      <c r="L15" s="651">
        <f>K15/F15*100</f>
        <v>66.506189821182943</v>
      </c>
    </row>
    <row r="16" spans="1:27" ht="20.25" customHeight="1" x14ac:dyDescent="0.2">
      <c r="A16" s="12">
        <f>'9'!A14</f>
        <v>6</v>
      </c>
      <c r="B16" s="12" t="str">
        <f>'9'!B14</f>
        <v>Bangsal</v>
      </c>
      <c r="C16" s="12" t="str">
        <f>'9'!C14</f>
        <v>Bangsal</v>
      </c>
      <c r="D16" s="61">
        <v>1577</v>
      </c>
      <c r="E16" s="61">
        <v>1530</v>
      </c>
      <c r="F16" s="61">
        <f t="shared" si="3"/>
        <v>3107</v>
      </c>
      <c r="G16" s="61">
        <v>1165</v>
      </c>
      <c r="H16" s="651">
        <f t="shared" si="4"/>
        <v>73.87444514901712</v>
      </c>
      <c r="I16" s="61">
        <v>1114</v>
      </c>
      <c r="J16" s="651">
        <f t="shared" si="0"/>
        <v>72.810457516339866</v>
      </c>
      <c r="K16" s="61">
        <f t="shared" si="1"/>
        <v>2279</v>
      </c>
      <c r="L16" s="651">
        <f t="shared" si="2"/>
        <v>73.350498873511427</v>
      </c>
    </row>
    <row r="17" spans="1:12" ht="20.25" customHeight="1" x14ac:dyDescent="0.2">
      <c r="A17" s="12">
        <f>'9'!A15</f>
        <v>7</v>
      </c>
      <c r="B17" s="12" t="str">
        <f>'9'!B15</f>
        <v>Gedeg</v>
      </c>
      <c r="C17" s="12" t="str">
        <f>'9'!C15</f>
        <v>Gedeg</v>
      </c>
      <c r="D17" s="61">
        <v>1172</v>
      </c>
      <c r="E17" s="61">
        <v>1138</v>
      </c>
      <c r="F17" s="61">
        <f t="shared" si="3"/>
        <v>2310</v>
      </c>
      <c r="G17" s="61">
        <v>783</v>
      </c>
      <c r="H17" s="651">
        <f t="shared" si="4"/>
        <v>66.808873720136518</v>
      </c>
      <c r="I17" s="61">
        <v>728</v>
      </c>
      <c r="J17" s="651">
        <f t="shared" si="0"/>
        <v>63.971880492091394</v>
      </c>
      <c r="K17" s="61">
        <f t="shared" si="1"/>
        <v>1511</v>
      </c>
      <c r="L17" s="651">
        <f t="shared" si="2"/>
        <v>65.411255411255411</v>
      </c>
    </row>
    <row r="18" spans="1:12" ht="20.25" customHeight="1" x14ac:dyDescent="0.2">
      <c r="A18" s="12">
        <f>'9'!A16</f>
        <v>8</v>
      </c>
      <c r="B18" s="12"/>
      <c r="C18" s="12" t="str">
        <f>'9'!C16</f>
        <v>Lespadangan</v>
      </c>
      <c r="D18" s="61">
        <v>684</v>
      </c>
      <c r="E18" s="61">
        <v>663</v>
      </c>
      <c r="F18" s="61">
        <f t="shared" si="3"/>
        <v>1347</v>
      </c>
      <c r="G18" s="61">
        <v>596</v>
      </c>
      <c r="H18" s="651">
        <f t="shared" si="4"/>
        <v>87.134502923976612</v>
      </c>
      <c r="I18" s="61">
        <v>617</v>
      </c>
      <c r="J18" s="651">
        <f t="shared" si="0"/>
        <v>93.061840120663646</v>
      </c>
      <c r="K18" s="61">
        <f t="shared" si="1"/>
        <v>1213</v>
      </c>
      <c r="L18" s="651">
        <f t="shared" si="2"/>
        <v>90.051967334818116</v>
      </c>
    </row>
    <row r="19" spans="1:12" ht="20.25" customHeight="1" x14ac:dyDescent="0.2">
      <c r="A19" s="12">
        <f>'9'!A17</f>
        <v>9</v>
      </c>
      <c r="B19" s="12" t="str">
        <f>'9'!B17</f>
        <v>Kemlagi</v>
      </c>
      <c r="C19" s="12" t="str">
        <f>'9'!C17</f>
        <v>Kemlagi</v>
      </c>
      <c r="D19" s="61">
        <v>1092</v>
      </c>
      <c r="E19" s="61">
        <v>1061</v>
      </c>
      <c r="F19" s="61">
        <f t="shared" si="3"/>
        <v>2153</v>
      </c>
      <c r="G19" s="61">
        <v>1002</v>
      </c>
      <c r="H19" s="651">
        <f t="shared" si="4"/>
        <v>91.758241758241752</v>
      </c>
      <c r="I19" s="61">
        <v>888</v>
      </c>
      <c r="J19" s="651">
        <f t="shared" si="0"/>
        <v>83.694627709707831</v>
      </c>
      <c r="K19" s="61">
        <f t="shared" si="1"/>
        <v>1890</v>
      </c>
      <c r="L19" s="651">
        <f t="shared" si="2"/>
        <v>87.784486762656755</v>
      </c>
    </row>
    <row r="20" spans="1:12" ht="20.25" customHeight="1" x14ac:dyDescent="0.2">
      <c r="A20" s="12">
        <f>'9'!A18</f>
        <v>10</v>
      </c>
      <c r="B20" s="12"/>
      <c r="C20" s="12" t="str">
        <f>'9'!C18</f>
        <v>Kedungsari</v>
      </c>
      <c r="D20" s="61">
        <v>795</v>
      </c>
      <c r="E20" s="61">
        <v>776</v>
      </c>
      <c r="F20" s="61">
        <f t="shared" si="3"/>
        <v>1571</v>
      </c>
      <c r="G20" s="61">
        <v>464</v>
      </c>
      <c r="H20" s="651">
        <f t="shared" si="4"/>
        <v>58.364779874213838</v>
      </c>
      <c r="I20" s="61">
        <v>427</v>
      </c>
      <c r="J20" s="651">
        <f t="shared" si="0"/>
        <v>55.02577319587629</v>
      </c>
      <c r="K20" s="61">
        <f t="shared" si="1"/>
        <v>891</v>
      </c>
      <c r="L20" s="651">
        <f t="shared" si="2"/>
        <v>56.715467854869509</v>
      </c>
    </row>
    <row r="21" spans="1:12" ht="20.25" customHeight="1" x14ac:dyDescent="0.2">
      <c r="A21" s="12">
        <f>'9'!A19</f>
        <v>11</v>
      </c>
      <c r="B21" s="12" t="str">
        <f>'9'!B19</f>
        <v>Dawarblandong</v>
      </c>
      <c r="C21" s="12" t="str">
        <f>'9'!C19</f>
        <v>Dawarblandong</v>
      </c>
      <c r="D21" s="61">
        <v>1677</v>
      </c>
      <c r="E21" s="61">
        <v>1627</v>
      </c>
      <c r="F21" s="61">
        <f t="shared" si="3"/>
        <v>3304</v>
      </c>
      <c r="G21" s="61">
        <v>1271</v>
      </c>
      <c r="H21" s="651">
        <f t="shared" si="4"/>
        <v>75.790101371496718</v>
      </c>
      <c r="I21" s="61">
        <v>1138</v>
      </c>
      <c r="J21" s="651">
        <f t="shared" si="0"/>
        <v>69.944683466502767</v>
      </c>
      <c r="K21" s="61">
        <f t="shared" si="1"/>
        <v>2409</v>
      </c>
      <c r="L21" s="651">
        <f t="shared" si="2"/>
        <v>72.91162227602905</v>
      </c>
    </row>
    <row r="22" spans="1:12" ht="20.25" customHeight="1" x14ac:dyDescent="0.2">
      <c r="A22" s="12">
        <f>'9'!A20</f>
        <v>12</v>
      </c>
      <c r="B22" s="12" t="str">
        <f>'9'!B20</f>
        <v>Jetis</v>
      </c>
      <c r="C22" s="12" t="str">
        <f>'9'!C20</f>
        <v>Kupang</v>
      </c>
      <c r="D22" s="61">
        <v>1549</v>
      </c>
      <c r="E22" s="61">
        <v>1503</v>
      </c>
      <c r="F22" s="61">
        <f t="shared" si="3"/>
        <v>3052</v>
      </c>
      <c r="G22" s="61">
        <v>1447</v>
      </c>
      <c r="H22" s="651">
        <f t="shared" si="4"/>
        <v>93.415106520335698</v>
      </c>
      <c r="I22" s="61">
        <v>1325</v>
      </c>
      <c r="J22" s="651">
        <f>I22/E22*100</f>
        <v>88.157019294743847</v>
      </c>
      <c r="K22" s="61">
        <f t="shared" si="1"/>
        <v>2772</v>
      </c>
      <c r="L22" s="651">
        <f t="shared" si="2"/>
        <v>90.825688073394488</v>
      </c>
    </row>
    <row r="23" spans="1:12" ht="20.25" customHeight="1" x14ac:dyDescent="0.2">
      <c r="A23" s="12">
        <f>'9'!A21</f>
        <v>13</v>
      </c>
      <c r="B23" s="12"/>
      <c r="C23" s="12" t="str">
        <f>'9'!C21</f>
        <v>Jetis</v>
      </c>
      <c r="D23" s="61">
        <v>884</v>
      </c>
      <c r="E23" s="61">
        <v>859</v>
      </c>
      <c r="F23" s="61">
        <f t="shared" si="3"/>
        <v>1743</v>
      </c>
      <c r="G23" s="639">
        <v>869</v>
      </c>
      <c r="H23" s="651">
        <f t="shared" si="4"/>
        <v>98.303167420814475</v>
      </c>
      <c r="I23" s="639">
        <v>853</v>
      </c>
      <c r="J23" s="640">
        <f t="shared" si="0"/>
        <v>99.301513387660066</v>
      </c>
      <c r="K23" s="639">
        <f t="shared" si="1"/>
        <v>1722</v>
      </c>
      <c r="L23" s="640">
        <f t="shared" si="2"/>
        <v>98.795180722891558</v>
      </c>
    </row>
    <row r="24" spans="1:12" ht="20.25" customHeight="1" x14ac:dyDescent="0.2">
      <c r="A24" s="12">
        <f>'9'!A22</f>
        <v>14</v>
      </c>
      <c r="B24" s="12" t="str">
        <f>'9'!B22</f>
        <v>Mojosari</v>
      </c>
      <c r="C24" s="12" t="str">
        <f>'9'!C22</f>
        <v>Mojosari</v>
      </c>
      <c r="D24" s="639">
        <v>1431</v>
      </c>
      <c r="E24" s="639">
        <v>1390</v>
      </c>
      <c r="F24" s="61">
        <f t="shared" si="3"/>
        <v>2821</v>
      </c>
      <c r="G24" s="639">
        <v>1061</v>
      </c>
      <c r="H24" s="651">
        <f t="shared" si="4"/>
        <v>74.143955276030752</v>
      </c>
      <c r="I24" s="639">
        <v>1101</v>
      </c>
      <c r="J24" s="640">
        <f t="shared" si="0"/>
        <v>79.208633093525179</v>
      </c>
      <c r="K24" s="639">
        <f t="shared" si="1"/>
        <v>2162</v>
      </c>
      <c r="L24" s="640">
        <f t="shared" si="2"/>
        <v>76.639489542715339</v>
      </c>
    </row>
    <row r="25" spans="1:12" ht="20.25" customHeight="1" x14ac:dyDescent="0.2">
      <c r="A25" s="12">
        <f>'9'!A23</f>
        <v>15</v>
      </c>
      <c r="B25" s="12"/>
      <c r="C25" s="12" t="str">
        <f>'9'!C23</f>
        <v>Modopuro</v>
      </c>
      <c r="D25" s="639">
        <v>1050</v>
      </c>
      <c r="E25" s="639">
        <v>1021</v>
      </c>
      <c r="F25" s="61">
        <f t="shared" si="3"/>
        <v>2071</v>
      </c>
      <c r="G25" s="639">
        <v>985</v>
      </c>
      <c r="H25" s="651">
        <f t="shared" si="4"/>
        <v>93.80952380952381</v>
      </c>
      <c r="I25" s="639">
        <v>992</v>
      </c>
      <c r="J25" s="640">
        <f t="shared" si="0"/>
        <v>97.159647404505392</v>
      </c>
      <c r="K25" s="639">
        <f t="shared" si="1"/>
        <v>1977</v>
      </c>
      <c r="L25" s="640">
        <f t="shared" si="2"/>
        <v>95.461129888942537</v>
      </c>
    </row>
    <row r="26" spans="1:12" ht="20.25" customHeight="1" x14ac:dyDescent="0.2">
      <c r="A26" s="12">
        <f>'9'!A24</f>
        <v>16</v>
      </c>
      <c r="B26" s="12" t="str">
        <f>'9'!B24</f>
        <v>Pungging</v>
      </c>
      <c r="C26" s="12" t="str">
        <f>'9'!C24</f>
        <v>Pungging</v>
      </c>
      <c r="D26" s="639">
        <v>1521</v>
      </c>
      <c r="E26" s="639">
        <v>1478</v>
      </c>
      <c r="F26" s="61">
        <f t="shared" si="3"/>
        <v>2999</v>
      </c>
      <c r="G26" s="639">
        <v>1242</v>
      </c>
      <c r="H26" s="651">
        <f t="shared" si="4"/>
        <v>81.65680473372781</v>
      </c>
      <c r="I26" s="639">
        <v>1157</v>
      </c>
      <c r="J26" s="640">
        <f t="shared" si="0"/>
        <v>78.281461434370769</v>
      </c>
      <c r="K26" s="639">
        <f t="shared" si="1"/>
        <v>2399</v>
      </c>
      <c r="L26" s="640">
        <f t="shared" si="2"/>
        <v>79.993331110370121</v>
      </c>
    </row>
    <row r="27" spans="1:12" ht="20.25" customHeight="1" x14ac:dyDescent="0.2">
      <c r="A27" s="12">
        <f>'9'!A25</f>
        <v>17</v>
      </c>
      <c r="B27" s="12"/>
      <c r="C27" s="12" t="str">
        <f>'9'!C25</f>
        <v>Watukenongo</v>
      </c>
      <c r="D27" s="639">
        <v>743</v>
      </c>
      <c r="E27" s="639">
        <v>721</v>
      </c>
      <c r="F27" s="61">
        <f t="shared" si="3"/>
        <v>1464</v>
      </c>
      <c r="G27" s="639">
        <v>552</v>
      </c>
      <c r="H27" s="651">
        <f t="shared" si="4"/>
        <v>74.293405114401082</v>
      </c>
      <c r="I27" s="639">
        <v>528</v>
      </c>
      <c r="J27" s="640">
        <f t="shared" si="0"/>
        <v>73.231622746185849</v>
      </c>
      <c r="K27" s="639">
        <f t="shared" si="1"/>
        <v>1080</v>
      </c>
      <c r="L27" s="640">
        <f>K27/F27*100</f>
        <v>73.770491803278688</v>
      </c>
    </row>
    <row r="28" spans="1:12" ht="20.25" customHeight="1" x14ac:dyDescent="0.2">
      <c r="A28" s="12">
        <f>'9'!A26</f>
        <v>18</v>
      </c>
      <c r="B28" s="12" t="str">
        <f>'9'!B26</f>
        <v>Ngoro</v>
      </c>
      <c r="C28" s="12" t="str">
        <f>'9'!C26</f>
        <v>Ngoro</v>
      </c>
      <c r="D28" s="639">
        <v>1471</v>
      </c>
      <c r="E28" s="639">
        <v>1428</v>
      </c>
      <c r="F28" s="61">
        <f t="shared" si="3"/>
        <v>2899</v>
      </c>
      <c r="G28" s="639">
        <v>1312</v>
      </c>
      <c r="H28" s="651">
        <f t="shared" si="4"/>
        <v>89.191026512576471</v>
      </c>
      <c r="I28" s="639">
        <v>1320</v>
      </c>
      <c r="J28" s="640">
        <f t="shared" si="0"/>
        <v>92.436974789915965</v>
      </c>
      <c r="K28" s="639">
        <f t="shared" si="1"/>
        <v>2632</v>
      </c>
      <c r="L28" s="640">
        <f t="shared" si="2"/>
        <v>90.789927561228012</v>
      </c>
    </row>
    <row r="29" spans="1:12" ht="20.25" customHeight="1" x14ac:dyDescent="0.2">
      <c r="A29" s="12">
        <f>'9'!A27</f>
        <v>19</v>
      </c>
      <c r="B29" s="12"/>
      <c r="C29" s="12" t="str">
        <f>'9'!C27</f>
        <v>Manduro</v>
      </c>
      <c r="D29" s="639">
        <v>909</v>
      </c>
      <c r="E29" s="639">
        <v>884</v>
      </c>
      <c r="F29" s="61">
        <f t="shared" si="3"/>
        <v>1793</v>
      </c>
      <c r="G29" s="639">
        <v>901</v>
      </c>
      <c r="H29" s="651">
        <f t="shared" si="4"/>
        <v>99.119911991199118</v>
      </c>
      <c r="I29" s="639">
        <v>898</v>
      </c>
      <c r="J29" s="640">
        <f t="shared" si="0"/>
        <v>101.58371040723981</v>
      </c>
      <c r="K29" s="639">
        <f t="shared" si="1"/>
        <v>1799</v>
      </c>
      <c r="L29" s="640">
        <f t="shared" si="2"/>
        <v>100.33463469046291</v>
      </c>
    </row>
    <row r="30" spans="1:12" ht="20.25" customHeight="1" x14ac:dyDescent="0.2">
      <c r="A30" s="12">
        <f>'9'!A28</f>
        <v>20</v>
      </c>
      <c r="B30" s="12" t="str">
        <f>'9'!B28</f>
        <v>Dlanggu</v>
      </c>
      <c r="C30" s="12" t="str">
        <f>'9'!C28</f>
        <v>Dlanggu</v>
      </c>
      <c r="D30" s="639">
        <v>1638</v>
      </c>
      <c r="E30" s="639">
        <v>1592</v>
      </c>
      <c r="F30" s="61">
        <f t="shared" si="3"/>
        <v>3230</v>
      </c>
      <c r="G30" s="639">
        <v>1479</v>
      </c>
      <c r="H30" s="651">
        <f t="shared" si="4"/>
        <v>90.293040293040292</v>
      </c>
      <c r="I30" s="639">
        <v>1375</v>
      </c>
      <c r="J30" s="640">
        <f t="shared" si="0"/>
        <v>86.369346733668337</v>
      </c>
      <c r="K30" s="639">
        <f t="shared" si="1"/>
        <v>2854</v>
      </c>
      <c r="L30" s="640">
        <f t="shared" si="2"/>
        <v>88.359133126934992</v>
      </c>
    </row>
    <row r="31" spans="1:12" ht="20.25" customHeight="1" x14ac:dyDescent="0.2">
      <c r="A31" s="12">
        <f>'9'!A29</f>
        <v>21</v>
      </c>
      <c r="B31" s="12" t="str">
        <f>'9'!B29</f>
        <v>Kutorejo</v>
      </c>
      <c r="C31" s="12" t="str">
        <f>'9'!C29</f>
        <v>Kutorejo</v>
      </c>
      <c r="D31" s="639">
        <v>924</v>
      </c>
      <c r="E31" s="639">
        <v>899</v>
      </c>
      <c r="F31" s="61">
        <f t="shared" si="3"/>
        <v>1823</v>
      </c>
      <c r="G31" s="639">
        <v>951</v>
      </c>
      <c r="H31" s="651">
        <f t="shared" si="4"/>
        <v>102.92207792207793</v>
      </c>
      <c r="I31" s="639">
        <v>834</v>
      </c>
      <c r="J31" s="640">
        <f t="shared" ref="J31:J37" si="5">I31/E31*100</f>
        <v>92.769744160177979</v>
      </c>
      <c r="K31" s="639">
        <f t="shared" ref="K31:K37" si="6">G31+I31</f>
        <v>1785</v>
      </c>
      <c r="L31" s="640">
        <f t="shared" ref="L31:L37" si="7">K31/F31*100</f>
        <v>97.915523861766317</v>
      </c>
    </row>
    <row r="32" spans="1:12" ht="20.25" customHeight="1" x14ac:dyDescent="0.2">
      <c r="A32" s="12">
        <f>'9'!A30</f>
        <v>22</v>
      </c>
      <c r="B32" s="12"/>
      <c r="C32" s="12" t="str">
        <f>'9'!C30</f>
        <v>Pesanggrahan</v>
      </c>
      <c r="D32" s="639">
        <v>981</v>
      </c>
      <c r="E32" s="639">
        <v>953</v>
      </c>
      <c r="F32" s="61">
        <f t="shared" si="3"/>
        <v>1934</v>
      </c>
      <c r="G32" s="639">
        <v>431</v>
      </c>
      <c r="H32" s="651">
        <f t="shared" si="4"/>
        <v>43.934760448521914</v>
      </c>
      <c r="I32" s="639">
        <v>416</v>
      </c>
      <c r="J32" s="640">
        <f t="shared" si="5"/>
        <v>43.651626442812173</v>
      </c>
      <c r="K32" s="639">
        <f t="shared" si="6"/>
        <v>847</v>
      </c>
      <c r="L32" s="640">
        <f t="shared" si="7"/>
        <v>43.795243019648396</v>
      </c>
    </row>
    <row r="33" spans="1:27" ht="20.25" customHeight="1" x14ac:dyDescent="0.2">
      <c r="A33" s="12">
        <f>'9'!A31</f>
        <v>23</v>
      </c>
      <c r="B33" s="12" t="str">
        <f>'9'!B31</f>
        <v>Pacet</v>
      </c>
      <c r="C33" s="12" t="str">
        <f>'9'!C31</f>
        <v>Pacet</v>
      </c>
      <c r="D33" s="639">
        <v>1072</v>
      </c>
      <c r="E33" s="639">
        <v>1042</v>
      </c>
      <c r="F33" s="61">
        <f t="shared" si="3"/>
        <v>2114</v>
      </c>
      <c r="G33" s="639">
        <v>788</v>
      </c>
      <c r="H33" s="651">
        <f t="shared" si="4"/>
        <v>73.507462686567166</v>
      </c>
      <c r="I33" s="639">
        <v>754</v>
      </c>
      <c r="J33" s="640">
        <f t="shared" si="5"/>
        <v>72.36084452975048</v>
      </c>
      <c r="K33" s="639">
        <f t="shared" si="6"/>
        <v>1542</v>
      </c>
      <c r="L33" s="640">
        <f t="shared" si="7"/>
        <v>72.942289498580891</v>
      </c>
    </row>
    <row r="34" spans="1:27" ht="20.25" customHeight="1" x14ac:dyDescent="0.2">
      <c r="A34" s="12">
        <f>'9'!A32</f>
        <v>24</v>
      </c>
      <c r="B34" s="12"/>
      <c r="C34" s="12" t="str">
        <f>'9'!C32</f>
        <v>Pandan</v>
      </c>
      <c r="D34" s="639">
        <v>757</v>
      </c>
      <c r="E34" s="639">
        <v>736</v>
      </c>
      <c r="F34" s="61">
        <f t="shared" si="3"/>
        <v>1493</v>
      </c>
      <c r="G34" s="639">
        <v>457</v>
      </c>
      <c r="H34" s="651">
        <f t="shared" si="4"/>
        <v>60.36988110964333</v>
      </c>
      <c r="I34" s="639">
        <v>423</v>
      </c>
      <c r="J34" s="640">
        <f t="shared" si="5"/>
        <v>57.472826086956516</v>
      </c>
      <c r="K34" s="639">
        <f t="shared" si="6"/>
        <v>880</v>
      </c>
      <c r="L34" s="640">
        <f t="shared" si="7"/>
        <v>58.941728064300072</v>
      </c>
    </row>
    <row r="35" spans="1:27" ht="20.25" customHeight="1" x14ac:dyDescent="0.2">
      <c r="A35" s="12">
        <f>'9'!A33</f>
        <v>25</v>
      </c>
      <c r="B35" s="12" t="str">
        <f>'9'!B33</f>
        <v>Trawas</v>
      </c>
      <c r="C35" s="12" t="str">
        <f>'9'!C33</f>
        <v>Trawas</v>
      </c>
      <c r="D35" s="639">
        <v>958</v>
      </c>
      <c r="E35" s="639">
        <v>929</v>
      </c>
      <c r="F35" s="61">
        <f t="shared" si="3"/>
        <v>1887</v>
      </c>
      <c r="G35" s="639">
        <v>185</v>
      </c>
      <c r="H35" s="651">
        <f t="shared" si="4"/>
        <v>19.311064718162839</v>
      </c>
      <c r="I35" s="639">
        <v>166</v>
      </c>
      <c r="J35" s="640">
        <f t="shared" si="5"/>
        <v>17.868675995694293</v>
      </c>
      <c r="K35" s="639">
        <f t="shared" si="6"/>
        <v>351</v>
      </c>
      <c r="L35" s="640">
        <f t="shared" si="7"/>
        <v>18.600953895071541</v>
      </c>
    </row>
    <row r="36" spans="1:27" ht="20.25" customHeight="1" x14ac:dyDescent="0.2">
      <c r="A36" s="12">
        <f>'9'!A34</f>
        <v>26</v>
      </c>
      <c r="B36" s="12" t="str">
        <f>'9'!B34</f>
        <v>Gondang</v>
      </c>
      <c r="C36" s="12" t="str">
        <f>'9'!C34</f>
        <v>Gondang</v>
      </c>
      <c r="D36" s="639">
        <v>1372</v>
      </c>
      <c r="E36" s="639">
        <v>1332</v>
      </c>
      <c r="F36" s="61">
        <f t="shared" si="3"/>
        <v>2704</v>
      </c>
      <c r="G36" s="639">
        <v>854</v>
      </c>
      <c r="H36" s="651">
        <f t="shared" si="4"/>
        <v>62.244897959183675</v>
      </c>
      <c r="I36" s="639">
        <v>933</v>
      </c>
      <c r="J36" s="640">
        <f t="shared" si="5"/>
        <v>70.045045045045043</v>
      </c>
      <c r="K36" s="639">
        <f t="shared" si="6"/>
        <v>1787</v>
      </c>
      <c r="L36" s="640">
        <f t="shared" si="7"/>
        <v>66.087278106508876</v>
      </c>
    </row>
    <row r="37" spans="1:27" ht="20.25" customHeight="1" x14ac:dyDescent="0.2">
      <c r="A37" s="12">
        <f>'9'!A35</f>
        <v>27</v>
      </c>
      <c r="B37" s="12" t="str">
        <f>'9'!B35</f>
        <v>Jatirejo</v>
      </c>
      <c r="C37" s="12" t="str">
        <f>'9'!C35</f>
        <v>Jatirejo</v>
      </c>
      <c r="D37" s="639">
        <v>1418</v>
      </c>
      <c r="E37" s="639">
        <v>1376</v>
      </c>
      <c r="F37" s="61">
        <f t="shared" si="3"/>
        <v>2794</v>
      </c>
      <c r="G37" s="639">
        <v>1495</v>
      </c>
      <c r="H37" s="651">
        <f t="shared" si="4"/>
        <v>105.43018335684063</v>
      </c>
      <c r="I37" s="639">
        <v>1370</v>
      </c>
      <c r="J37" s="640">
        <f t="shared" si="5"/>
        <v>99.563953488372093</v>
      </c>
      <c r="K37" s="639">
        <f t="shared" si="6"/>
        <v>2865</v>
      </c>
      <c r="L37" s="640">
        <f t="shared" si="7"/>
        <v>102.54115962777379</v>
      </c>
    </row>
    <row r="38" spans="1:27" ht="20.25" customHeight="1" x14ac:dyDescent="0.2">
      <c r="A38" s="271" t="s">
        <v>157</v>
      </c>
      <c r="B38" s="272"/>
      <c r="C38" s="275"/>
      <c r="D38" s="838">
        <f>SUM(D11:D37)</f>
        <v>33317</v>
      </c>
      <c r="E38" s="838">
        <f>SUM(E11:E37)</f>
        <v>32365</v>
      </c>
      <c r="F38" s="838">
        <f>SUM(F11:F37)</f>
        <v>65682</v>
      </c>
      <c r="G38" s="838">
        <f>SUM(G11:G37)</f>
        <v>27011</v>
      </c>
      <c r="H38" s="839">
        <f>G38/D38*100</f>
        <v>81.072725635561426</v>
      </c>
      <c r="I38" s="838">
        <f>SUM(I11:I37)</f>
        <v>26017</v>
      </c>
      <c r="J38" s="838">
        <f>I38/E38*100</f>
        <v>80.38621968175498</v>
      </c>
      <c r="K38" s="838">
        <f>SUM(K11:K37)</f>
        <v>53028</v>
      </c>
      <c r="L38" s="839">
        <f>K38/F38*100</f>
        <v>80.734447793916146</v>
      </c>
    </row>
    <row r="39" spans="1:27" ht="20.25" customHeight="1" x14ac:dyDescent="0.2">
      <c r="A39" s="406"/>
      <c r="B39" s="406"/>
      <c r="C39" s="406"/>
      <c r="D39" s="406"/>
      <c r="E39" s="406"/>
      <c r="F39" s="406"/>
      <c r="G39" s="406"/>
      <c r="H39" s="406"/>
      <c r="I39" s="406"/>
      <c r="J39" s="406"/>
      <c r="K39" s="406"/>
      <c r="L39" s="406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x14ac:dyDescent="0.2">
      <c r="A40" s="689" t="s">
        <v>1342</v>
      </c>
      <c r="B40" s="691"/>
    </row>
    <row r="41" spans="1:27" x14ac:dyDescent="0.2">
      <c r="A41" s="689" t="s">
        <v>1073</v>
      </c>
      <c r="B41" s="691"/>
      <c r="J41" s="90"/>
    </row>
    <row r="42" spans="1:27" x14ac:dyDescent="0.2">
      <c r="A42" s="689" t="s">
        <v>1074</v>
      </c>
      <c r="B42" s="691"/>
      <c r="J42" s="339"/>
    </row>
    <row r="43" spans="1:27" x14ac:dyDescent="0.2">
      <c r="A43" s="689" t="s">
        <v>1075</v>
      </c>
      <c r="B43" s="691"/>
      <c r="J43" s="90"/>
    </row>
    <row r="44" spans="1:27" x14ac:dyDescent="0.2">
      <c r="A44" s="691"/>
      <c r="B44" s="691"/>
      <c r="J44" s="90"/>
    </row>
  </sheetData>
  <mergeCells count="8">
    <mergeCell ref="A7:A9"/>
    <mergeCell ref="B7:B9"/>
    <mergeCell ref="C7:C9"/>
    <mergeCell ref="D7:F8"/>
    <mergeCell ref="G7:L7"/>
    <mergeCell ref="G8:H8"/>
    <mergeCell ref="I8:J8"/>
    <mergeCell ref="K8:L8"/>
  </mergeCells>
  <printOptions horizontalCentered="1"/>
  <pageMargins left="0.92" right="0.9055118110236221" top="0.59055118110236227" bottom="0.9055118110236221" header="0" footer="0"/>
  <pageSetup paperSize="5" scale="64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0"/>
    <pageSetUpPr fitToPage="1"/>
  </sheetPr>
  <dimension ref="A1:L43"/>
  <sheetViews>
    <sheetView view="pageBreakPreview" topLeftCell="A4" zoomScale="60" zoomScaleNormal="86" workbookViewId="0">
      <selection activeCell="I31" sqref="I31"/>
    </sheetView>
  </sheetViews>
  <sheetFormatPr defaultColWidth="11.42578125" defaultRowHeight="15" x14ac:dyDescent="0.2"/>
  <cols>
    <col min="1" max="1" width="5.7109375" style="4" customWidth="1"/>
    <col min="2" max="3" width="25.7109375" style="4" customWidth="1"/>
    <col min="4" max="4" width="12.42578125" style="4" customWidth="1"/>
    <col min="5" max="5" width="12.140625" style="4" customWidth="1"/>
    <col min="6" max="7" width="11.85546875" style="4" customWidth="1"/>
    <col min="8" max="8" width="11.7109375" style="4" customWidth="1"/>
    <col min="9" max="9" width="12.140625" style="4" customWidth="1"/>
    <col min="10" max="12" width="10.7109375" style="4" customWidth="1"/>
    <col min="13" max="16384" width="11.42578125" style="4"/>
  </cols>
  <sheetData>
    <row r="1" spans="1:12" x14ac:dyDescent="0.2">
      <c r="A1" s="6" t="s">
        <v>664</v>
      </c>
    </row>
    <row r="3" spans="1:12" s="203" customFormat="1" ht="16.5" x14ac:dyDescent="0.2">
      <c r="A3" s="207" t="s">
        <v>192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</row>
    <row r="4" spans="1:12" s="203" customFormat="1" ht="16.5" x14ac:dyDescent="0.2">
      <c r="E4" s="210" t="str">
        <f>'1'!E5</f>
        <v>KABUPATEN</v>
      </c>
      <c r="F4" s="206" t="str">
        <f>'1'!F5</f>
        <v>MOJOKERTO</v>
      </c>
    </row>
    <row r="5" spans="1:12" s="203" customFormat="1" ht="16.5" x14ac:dyDescent="0.2">
      <c r="E5" s="210" t="str">
        <f>'1'!E6</f>
        <v xml:space="preserve">TAHUN </v>
      </c>
      <c r="F5" s="206">
        <f>'1'!F6</f>
        <v>2021</v>
      </c>
    </row>
    <row r="6" spans="1:12" x14ac:dyDescent="0.2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</row>
    <row r="7" spans="1:12" ht="18.75" customHeight="1" x14ac:dyDescent="0.2">
      <c r="A7" s="1170" t="s">
        <v>153</v>
      </c>
      <c r="B7" s="1170" t="s">
        <v>154</v>
      </c>
      <c r="C7" s="1170" t="s">
        <v>156</v>
      </c>
      <c r="D7" s="1167" t="s">
        <v>191</v>
      </c>
      <c r="E7" s="1168"/>
      <c r="F7" s="1168"/>
      <c r="G7" s="1168"/>
      <c r="H7" s="1168"/>
      <c r="I7" s="1168"/>
      <c r="J7" s="1168"/>
      <c r="K7" s="1168"/>
      <c r="L7" s="1169"/>
    </row>
    <row r="8" spans="1:12" ht="18" customHeight="1" x14ac:dyDescent="0.2">
      <c r="A8" s="1171"/>
      <c r="B8" s="1171"/>
      <c r="C8" s="1171"/>
      <c r="D8" s="1224" t="s">
        <v>486</v>
      </c>
      <c r="E8" s="1326"/>
      <c r="F8" s="1326"/>
      <c r="G8" s="1178" t="s">
        <v>163</v>
      </c>
      <c r="H8" s="1179"/>
      <c r="I8" s="1179"/>
      <c r="J8" s="1179"/>
      <c r="K8" s="1179"/>
      <c r="L8" s="1180"/>
    </row>
    <row r="9" spans="1:12" ht="18" customHeight="1" x14ac:dyDescent="0.2">
      <c r="A9" s="1171"/>
      <c r="B9" s="1171"/>
      <c r="C9" s="1171"/>
      <c r="D9" s="1326"/>
      <c r="E9" s="1326"/>
      <c r="F9" s="1326"/>
      <c r="G9" s="1178" t="s">
        <v>249</v>
      </c>
      <c r="H9" s="1179"/>
      <c r="I9" s="1179"/>
      <c r="J9" s="1178" t="s">
        <v>250</v>
      </c>
      <c r="K9" s="1179"/>
      <c r="L9" s="1180"/>
    </row>
    <row r="10" spans="1:12" ht="18" customHeight="1" x14ac:dyDescent="0.2">
      <c r="A10" s="1172"/>
      <c r="B10" s="1172"/>
      <c r="C10" s="1172"/>
      <c r="D10" s="19" t="s">
        <v>27</v>
      </c>
      <c r="E10" s="19" t="s">
        <v>28</v>
      </c>
      <c r="F10" s="19" t="s">
        <v>29</v>
      </c>
      <c r="G10" s="19" t="s">
        <v>27</v>
      </c>
      <c r="H10" s="19" t="s">
        <v>28</v>
      </c>
      <c r="I10" s="19" t="s">
        <v>29</v>
      </c>
      <c r="J10" s="19" t="s">
        <v>27</v>
      </c>
      <c r="K10" s="19" t="s">
        <v>28</v>
      </c>
      <c r="L10" s="19" t="s">
        <v>29</v>
      </c>
    </row>
    <row r="11" spans="1:12" x14ac:dyDescent="0.2">
      <c r="A11" s="129">
        <v>1</v>
      </c>
      <c r="B11" s="129">
        <v>2</v>
      </c>
      <c r="C11" s="129">
        <v>3</v>
      </c>
      <c r="D11" s="129">
        <v>4</v>
      </c>
      <c r="E11" s="129">
        <v>5</v>
      </c>
      <c r="F11" s="129">
        <v>6</v>
      </c>
      <c r="G11" s="129">
        <v>7</v>
      </c>
      <c r="H11" s="129">
        <v>8</v>
      </c>
      <c r="I11" s="129">
        <v>9</v>
      </c>
      <c r="J11" s="129">
        <v>10</v>
      </c>
      <c r="K11" s="129">
        <v>11</v>
      </c>
      <c r="L11" s="129">
        <v>12</v>
      </c>
    </row>
    <row r="12" spans="1:12" x14ac:dyDescent="0.2">
      <c r="A12" s="12">
        <f>'9'!A9</f>
        <v>1</v>
      </c>
      <c r="B12" s="12" t="str">
        <f>'9'!B9</f>
        <v>Sooko</v>
      </c>
      <c r="C12" s="12" t="str">
        <f>'9'!C9</f>
        <v>Sooko</v>
      </c>
      <c r="D12" s="639">
        <v>2459</v>
      </c>
      <c r="E12" s="639">
        <v>2396</v>
      </c>
      <c r="F12" s="639">
        <f>SUM(D12:E12)</f>
        <v>4855</v>
      </c>
      <c r="G12" s="639">
        <v>1855</v>
      </c>
      <c r="H12" s="652">
        <v>1782</v>
      </c>
      <c r="I12" s="639">
        <f>SUM(G12:H12)</f>
        <v>3637</v>
      </c>
      <c r="J12" s="653">
        <f>G12/D12*100</f>
        <v>75.437169581130533</v>
      </c>
      <c r="K12" s="653">
        <f>H12/E12*100</f>
        <v>74.373956594323872</v>
      </c>
      <c r="L12" s="653">
        <f>I12/F12*100</f>
        <v>74.912461380020602</v>
      </c>
    </row>
    <row r="13" spans="1:12" x14ac:dyDescent="0.2">
      <c r="A13" s="12">
        <f>'9'!A10</f>
        <v>2</v>
      </c>
      <c r="B13" s="12" t="str">
        <f>'9'!B10</f>
        <v>Trowulan</v>
      </c>
      <c r="C13" s="12" t="str">
        <f>'9'!C10</f>
        <v>Trowulan</v>
      </c>
      <c r="D13" s="639">
        <v>1553</v>
      </c>
      <c r="E13" s="639">
        <v>1514</v>
      </c>
      <c r="F13" s="639">
        <f t="shared" ref="F13:F20" si="0">SUM(D13:E13)</f>
        <v>3067</v>
      </c>
      <c r="G13" s="639">
        <v>1173</v>
      </c>
      <c r="H13" s="639">
        <v>1149</v>
      </c>
      <c r="I13" s="639">
        <f t="shared" ref="I13:I38" si="1">SUM(G13:H13)</f>
        <v>2322</v>
      </c>
      <c r="J13" s="654">
        <f t="shared" ref="J13:J31" si="2">G13/D13*100</f>
        <v>75.531229877656145</v>
      </c>
      <c r="K13" s="654">
        <f t="shared" ref="K13:K31" si="3">H13/E13*100</f>
        <v>75.891677675033023</v>
      </c>
      <c r="L13" s="654">
        <f t="shared" ref="L13:L31" si="4">I13/F13*100</f>
        <v>75.709162047603513</v>
      </c>
    </row>
    <row r="14" spans="1:12" x14ac:dyDescent="0.2">
      <c r="A14" s="12">
        <f>'9'!A11</f>
        <v>3</v>
      </c>
      <c r="B14" s="12"/>
      <c r="C14" s="12" t="str">
        <f>'9'!C11</f>
        <v>Tawangsari</v>
      </c>
      <c r="D14" s="639">
        <v>1199</v>
      </c>
      <c r="E14" s="639">
        <v>1167</v>
      </c>
      <c r="F14" s="639">
        <f t="shared" si="0"/>
        <v>2366</v>
      </c>
      <c r="G14" s="639">
        <v>742</v>
      </c>
      <c r="H14" s="639">
        <v>740</v>
      </c>
      <c r="I14" s="639">
        <f t="shared" si="1"/>
        <v>1482</v>
      </c>
      <c r="J14" s="654">
        <f t="shared" si="2"/>
        <v>61.884904086738942</v>
      </c>
      <c r="K14" s="654">
        <f t="shared" si="3"/>
        <v>63.410454155955442</v>
      </c>
      <c r="L14" s="654">
        <f t="shared" si="4"/>
        <v>62.637362637362635</v>
      </c>
    </row>
    <row r="15" spans="1:12" x14ac:dyDescent="0.2">
      <c r="A15" s="12">
        <f>'9'!A12</f>
        <v>4</v>
      </c>
      <c r="B15" s="12" t="str">
        <f>'9'!B12</f>
        <v>Puri</v>
      </c>
      <c r="C15" s="12" t="str">
        <f>'9'!C12</f>
        <v>Puri</v>
      </c>
      <c r="D15" s="639">
        <v>2583</v>
      </c>
      <c r="E15" s="639">
        <v>2517</v>
      </c>
      <c r="F15" s="639">
        <f t="shared" si="0"/>
        <v>5100</v>
      </c>
      <c r="G15" s="639">
        <v>2341</v>
      </c>
      <c r="H15" s="639">
        <v>2023</v>
      </c>
      <c r="I15" s="639">
        <f t="shared" si="1"/>
        <v>4364</v>
      </c>
      <c r="J15" s="654">
        <f t="shared" si="2"/>
        <v>90.631049167634529</v>
      </c>
      <c r="K15" s="654">
        <f t="shared" si="3"/>
        <v>80.37346046881207</v>
      </c>
      <c r="L15" s="654">
        <f t="shared" si="4"/>
        <v>85.568627450980401</v>
      </c>
    </row>
    <row r="16" spans="1:12" x14ac:dyDescent="0.2">
      <c r="A16" s="12">
        <f>'9'!A13</f>
        <v>5</v>
      </c>
      <c r="B16" s="12" t="str">
        <f>'9'!B13</f>
        <v>Mojoanyar</v>
      </c>
      <c r="C16" s="12" t="str">
        <f>'9'!C13</f>
        <v>Gayaman</v>
      </c>
      <c r="D16" s="639">
        <v>1867</v>
      </c>
      <c r="E16" s="639">
        <v>1816</v>
      </c>
      <c r="F16" s="639">
        <f>SUM(D16:E16)</f>
        <v>3683</v>
      </c>
      <c r="G16" s="639">
        <v>1415</v>
      </c>
      <c r="H16" s="639">
        <v>1289</v>
      </c>
      <c r="I16" s="639">
        <f t="shared" si="1"/>
        <v>2704</v>
      </c>
      <c r="J16" s="654">
        <f t="shared" si="2"/>
        <v>75.790037493304766</v>
      </c>
      <c r="K16" s="654">
        <f t="shared" si="3"/>
        <v>70.980176211453752</v>
      </c>
      <c r="L16" s="654">
        <f t="shared" si="4"/>
        <v>73.418408905783323</v>
      </c>
    </row>
    <row r="17" spans="1:12" x14ac:dyDescent="0.2">
      <c r="A17" s="12">
        <f>'9'!A14</f>
        <v>6</v>
      </c>
      <c r="B17" s="12" t="str">
        <f>'9'!B14</f>
        <v>Bangsal</v>
      </c>
      <c r="C17" s="12" t="str">
        <f>'9'!C14</f>
        <v>Bangsal</v>
      </c>
      <c r="D17" s="639">
        <v>1992</v>
      </c>
      <c r="E17" s="639">
        <v>1941</v>
      </c>
      <c r="F17" s="639">
        <f t="shared" si="0"/>
        <v>3933</v>
      </c>
      <c r="G17" s="639">
        <v>1409</v>
      </c>
      <c r="H17" s="639">
        <v>1405</v>
      </c>
      <c r="I17" s="639">
        <f t="shared" si="1"/>
        <v>2814</v>
      </c>
      <c r="J17" s="654">
        <f t="shared" si="2"/>
        <v>70.732931726907637</v>
      </c>
      <c r="K17" s="654">
        <f t="shared" si="3"/>
        <v>72.385368366821226</v>
      </c>
      <c r="L17" s="654">
        <f t="shared" si="4"/>
        <v>71.548436308161712</v>
      </c>
    </row>
    <row r="18" spans="1:12" x14ac:dyDescent="0.2">
      <c r="A18" s="12">
        <f>'9'!A15</f>
        <v>7</v>
      </c>
      <c r="B18" s="12" t="str">
        <f>'9'!B15</f>
        <v>Gedeg</v>
      </c>
      <c r="C18" s="12" t="str">
        <f>'9'!C15</f>
        <v>Gedeg</v>
      </c>
      <c r="D18" s="639">
        <v>1482</v>
      </c>
      <c r="E18" s="639">
        <v>1443</v>
      </c>
      <c r="F18" s="639">
        <f t="shared" si="0"/>
        <v>2925</v>
      </c>
      <c r="G18" s="639">
        <v>2915</v>
      </c>
      <c r="H18" s="639">
        <v>187</v>
      </c>
      <c r="I18" s="639">
        <f t="shared" si="1"/>
        <v>3102</v>
      </c>
      <c r="J18" s="654">
        <f t="shared" si="2"/>
        <v>196.69365721997301</v>
      </c>
      <c r="K18" s="654">
        <f t="shared" si="3"/>
        <v>12.959112959112959</v>
      </c>
      <c r="L18" s="654">
        <f t="shared" si="4"/>
        <v>106.05128205128204</v>
      </c>
    </row>
    <row r="19" spans="1:12" x14ac:dyDescent="0.2">
      <c r="A19" s="12">
        <f>'9'!A16</f>
        <v>8</v>
      </c>
      <c r="B19" s="12"/>
      <c r="C19" s="12" t="str">
        <f>'9'!C16</f>
        <v>Lespadangan</v>
      </c>
      <c r="D19" s="639">
        <v>862</v>
      </c>
      <c r="E19" s="639">
        <v>840</v>
      </c>
      <c r="F19" s="639">
        <f t="shared" si="0"/>
        <v>1702</v>
      </c>
      <c r="G19" s="639">
        <v>385</v>
      </c>
      <c r="H19" s="639">
        <v>416</v>
      </c>
      <c r="I19" s="639">
        <f t="shared" si="1"/>
        <v>801</v>
      </c>
      <c r="J19" s="654">
        <f t="shared" si="2"/>
        <v>44.66357308584687</v>
      </c>
      <c r="K19" s="654">
        <f t="shared" si="3"/>
        <v>49.523809523809526</v>
      </c>
      <c r="L19" s="654">
        <f t="shared" si="4"/>
        <v>47.062279670975322</v>
      </c>
    </row>
    <row r="20" spans="1:12" x14ac:dyDescent="0.2">
      <c r="A20" s="12">
        <f>'9'!A17</f>
        <v>9</v>
      </c>
      <c r="B20" s="12" t="str">
        <f>'9'!B17</f>
        <v>Kemlagi</v>
      </c>
      <c r="C20" s="12" t="str">
        <f>'9'!C17</f>
        <v>Kemlagi</v>
      </c>
      <c r="D20" s="639">
        <v>1379</v>
      </c>
      <c r="E20" s="639">
        <v>1346</v>
      </c>
      <c r="F20" s="639">
        <f t="shared" si="0"/>
        <v>2725</v>
      </c>
      <c r="G20" s="639">
        <v>1108</v>
      </c>
      <c r="H20" s="639">
        <v>1047</v>
      </c>
      <c r="I20" s="639">
        <f t="shared" si="1"/>
        <v>2155</v>
      </c>
      <c r="J20" s="654">
        <f t="shared" si="2"/>
        <v>80.348078317621457</v>
      </c>
      <c r="K20" s="654">
        <f t="shared" si="3"/>
        <v>77.786032689450224</v>
      </c>
      <c r="L20" s="654">
        <f t="shared" si="4"/>
        <v>79.082568807339442</v>
      </c>
    </row>
    <row r="21" spans="1:12" x14ac:dyDescent="0.2">
      <c r="A21" s="12">
        <f>'9'!A18</f>
        <v>10</v>
      </c>
      <c r="B21" s="12"/>
      <c r="C21" s="12" t="str">
        <f>'9'!C18</f>
        <v>Kedungsari</v>
      </c>
      <c r="D21" s="639">
        <v>1006</v>
      </c>
      <c r="E21" s="639">
        <v>980</v>
      </c>
      <c r="F21" s="639">
        <f t="shared" ref="F21:F31" si="5">SUM(D21:E21)</f>
        <v>1986</v>
      </c>
      <c r="G21" s="639">
        <v>578</v>
      </c>
      <c r="H21" s="639">
        <v>545</v>
      </c>
      <c r="I21" s="639">
        <f t="shared" si="1"/>
        <v>1123</v>
      </c>
      <c r="J21" s="654">
        <f t="shared" si="2"/>
        <v>57.455268389662031</v>
      </c>
      <c r="K21" s="654">
        <f t="shared" si="3"/>
        <v>55.612244897959187</v>
      </c>
      <c r="L21" s="654">
        <f t="shared" si="4"/>
        <v>56.54582074521651</v>
      </c>
    </row>
    <row r="22" spans="1:12" x14ac:dyDescent="0.2">
      <c r="A22" s="12">
        <f>'9'!A19</f>
        <v>11</v>
      </c>
      <c r="B22" s="12" t="str">
        <f>'9'!B19</f>
        <v>Dawarblandong</v>
      </c>
      <c r="C22" s="12" t="str">
        <f>'9'!C19</f>
        <v>Dawarblandong</v>
      </c>
      <c r="D22" s="639">
        <v>2118</v>
      </c>
      <c r="E22" s="639">
        <v>2063</v>
      </c>
      <c r="F22" s="639">
        <f t="shared" si="5"/>
        <v>4181</v>
      </c>
      <c r="G22" s="639">
        <v>1544</v>
      </c>
      <c r="H22" s="639">
        <v>1438</v>
      </c>
      <c r="I22" s="639">
        <f t="shared" si="1"/>
        <v>2982</v>
      </c>
      <c r="J22" s="654">
        <f t="shared" si="2"/>
        <v>72.898961284230396</v>
      </c>
      <c r="K22" s="654">
        <f t="shared" si="3"/>
        <v>69.704314105671344</v>
      </c>
      <c r="L22" s="654">
        <f t="shared" si="4"/>
        <v>71.322650083712034</v>
      </c>
    </row>
    <row r="23" spans="1:12" x14ac:dyDescent="0.2">
      <c r="A23" s="12">
        <f>'9'!A20</f>
        <v>12</v>
      </c>
      <c r="B23" s="12" t="str">
        <f>'9'!B20</f>
        <v>Jetis</v>
      </c>
      <c r="C23" s="12" t="str">
        <f>'9'!C20</f>
        <v>Kupang</v>
      </c>
      <c r="D23" s="639">
        <v>1957</v>
      </c>
      <c r="E23" s="639">
        <v>1908</v>
      </c>
      <c r="F23" s="639">
        <f t="shared" si="5"/>
        <v>3865</v>
      </c>
      <c r="G23" s="639">
        <v>1175</v>
      </c>
      <c r="H23" s="639">
        <v>1110</v>
      </c>
      <c r="I23" s="639">
        <f t="shared" si="1"/>
        <v>2285</v>
      </c>
      <c r="J23" s="654">
        <f t="shared" si="2"/>
        <v>60.040878896269803</v>
      </c>
      <c r="K23" s="654">
        <f t="shared" si="3"/>
        <v>58.176100628930818</v>
      </c>
      <c r="L23" s="654">
        <f t="shared" si="4"/>
        <v>59.120310478654595</v>
      </c>
    </row>
    <row r="24" spans="1:12" x14ac:dyDescent="0.2">
      <c r="A24" s="12">
        <f>'9'!A21</f>
        <v>13</v>
      </c>
      <c r="B24" s="12"/>
      <c r="C24" s="12" t="str">
        <f>'9'!C21</f>
        <v>Jetis</v>
      </c>
      <c r="D24" s="639">
        <v>1115</v>
      </c>
      <c r="E24" s="639">
        <v>1086</v>
      </c>
      <c r="F24" s="639">
        <f t="shared" si="5"/>
        <v>2201</v>
      </c>
      <c r="G24" s="639">
        <v>756</v>
      </c>
      <c r="H24" s="639">
        <v>740</v>
      </c>
      <c r="I24" s="639">
        <f t="shared" si="1"/>
        <v>1496</v>
      </c>
      <c r="J24" s="654">
        <f t="shared" si="2"/>
        <v>67.802690582959642</v>
      </c>
      <c r="K24" s="654">
        <f t="shared" si="3"/>
        <v>68.139963167587482</v>
      </c>
      <c r="L24" s="654">
        <f t="shared" si="4"/>
        <v>67.969104952294416</v>
      </c>
    </row>
    <row r="25" spans="1:12" x14ac:dyDescent="0.2">
      <c r="A25" s="12">
        <f>'9'!A22</f>
        <v>14</v>
      </c>
      <c r="B25" s="12" t="str">
        <f>'9'!B22</f>
        <v>Mojosari</v>
      </c>
      <c r="C25" s="12" t="str">
        <f>'9'!C22</f>
        <v>Mojosari</v>
      </c>
      <c r="D25" s="639">
        <v>1808</v>
      </c>
      <c r="E25" s="639">
        <v>1762</v>
      </c>
      <c r="F25" s="639">
        <f t="shared" si="5"/>
        <v>3570</v>
      </c>
      <c r="G25" s="639">
        <v>563</v>
      </c>
      <c r="H25" s="639">
        <v>545</v>
      </c>
      <c r="I25" s="639">
        <f t="shared" si="1"/>
        <v>1108</v>
      </c>
      <c r="J25" s="654">
        <f t="shared" si="2"/>
        <v>31.139380530973455</v>
      </c>
      <c r="K25" s="654">
        <f t="shared" si="3"/>
        <v>30.930760499432463</v>
      </c>
      <c r="L25" s="654">
        <f t="shared" si="4"/>
        <v>31.03641456582633</v>
      </c>
    </row>
    <row r="26" spans="1:12" x14ac:dyDescent="0.2">
      <c r="A26" s="12">
        <f>'9'!A23</f>
        <v>15</v>
      </c>
      <c r="B26" s="12"/>
      <c r="C26" s="12" t="str">
        <f>'9'!C23</f>
        <v>Modopuro</v>
      </c>
      <c r="D26" s="639">
        <v>1328</v>
      </c>
      <c r="E26" s="639">
        <v>1292</v>
      </c>
      <c r="F26" s="639">
        <f t="shared" si="5"/>
        <v>2620</v>
      </c>
      <c r="G26" s="639">
        <v>928</v>
      </c>
      <c r="H26" s="639">
        <v>900</v>
      </c>
      <c r="I26" s="639">
        <f t="shared" si="1"/>
        <v>1828</v>
      </c>
      <c r="J26" s="654">
        <f>G26/D26*100</f>
        <v>69.879518072289159</v>
      </c>
      <c r="K26" s="654">
        <f t="shared" si="3"/>
        <v>69.659442724458216</v>
      </c>
      <c r="L26" s="654">
        <f t="shared" si="4"/>
        <v>69.770992366412216</v>
      </c>
    </row>
    <row r="27" spans="1:12" x14ac:dyDescent="0.2">
      <c r="A27" s="12">
        <f>'9'!A24</f>
        <v>16</v>
      </c>
      <c r="B27" s="12" t="str">
        <f>'9'!B24</f>
        <v>Pungging</v>
      </c>
      <c r="C27" s="12" t="str">
        <f>'9'!C24</f>
        <v>Pungging</v>
      </c>
      <c r="D27" s="639">
        <v>1923</v>
      </c>
      <c r="E27" s="639">
        <v>1872</v>
      </c>
      <c r="F27" s="639">
        <f t="shared" si="5"/>
        <v>3795</v>
      </c>
      <c r="G27" s="639">
        <v>1661</v>
      </c>
      <c r="H27" s="639">
        <v>1472</v>
      </c>
      <c r="I27" s="639">
        <f t="shared" si="1"/>
        <v>3133</v>
      </c>
      <c r="J27" s="654">
        <f t="shared" si="2"/>
        <v>86.375455018200725</v>
      </c>
      <c r="K27" s="654">
        <f>H27/E27*100</f>
        <v>78.632478632478637</v>
      </c>
      <c r="L27" s="654">
        <f t="shared" si="4"/>
        <v>82.555994729907781</v>
      </c>
    </row>
    <row r="28" spans="1:12" x14ac:dyDescent="0.2">
      <c r="A28" s="12">
        <f>'9'!A25</f>
        <v>17</v>
      </c>
      <c r="B28" s="12"/>
      <c r="C28" s="12" t="str">
        <f>'9'!C25</f>
        <v>Watukenongo</v>
      </c>
      <c r="D28" s="639">
        <v>938</v>
      </c>
      <c r="E28" s="639">
        <v>913</v>
      </c>
      <c r="F28" s="639">
        <f t="shared" si="5"/>
        <v>1851</v>
      </c>
      <c r="G28" s="639">
        <v>672</v>
      </c>
      <c r="H28" s="639">
        <v>652</v>
      </c>
      <c r="I28" s="639">
        <f t="shared" si="1"/>
        <v>1324</v>
      </c>
      <c r="J28" s="654">
        <f t="shared" si="2"/>
        <v>71.641791044776113</v>
      </c>
      <c r="K28" s="654">
        <f t="shared" si="3"/>
        <v>71.412924424972616</v>
      </c>
      <c r="L28" s="654">
        <f t="shared" si="4"/>
        <v>71.528903295515931</v>
      </c>
    </row>
    <row r="29" spans="1:12" x14ac:dyDescent="0.2">
      <c r="A29" s="12">
        <f>'9'!A26</f>
        <v>18</v>
      </c>
      <c r="B29" s="12" t="str">
        <f>'9'!B26</f>
        <v>Ngoro</v>
      </c>
      <c r="C29" s="12" t="str">
        <f>'9'!C26</f>
        <v>Ngoro</v>
      </c>
      <c r="D29" s="639">
        <v>1856</v>
      </c>
      <c r="E29" s="639">
        <v>1807</v>
      </c>
      <c r="F29" s="639">
        <f t="shared" si="5"/>
        <v>3663</v>
      </c>
      <c r="G29" s="639">
        <v>969</v>
      </c>
      <c r="H29" s="639">
        <v>831</v>
      </c>
      <c r="I29" s="639">
        <f t="shared" si="1"/>
        <v>1800</v>
      </c>
      <c r="J29" s="654">
        <f t="shared" si="2"/>
        <v>52.209051724137936</v>
      </c>
      <c r="K29" s="654">
        <f t="shared" si="3"/>
        <v>45.987825124515773</v>
      </c>
      <c r="L29" s="654">
        <f>I29/F29*100</f>
        <v>49.140049140049143</v>
      </c>
    </row>
    <row r="30" spans="1:12" x14ac:dyDescent="0.2">
      <c r="A30" s="12">
        <f>'9'!A27</f>
        <v>19</v>
      </c>
      <c r="B30" s="12"/>
      <c r="C30" s="12" t="str">
        <f>'9'!C27</f>
        <v>Manduro</v>
      </c>
      <c r="D30" s="639">
        <v>1147</v>
      </c>
      <c r="E30" s="639">
        <v>1118</v>
      </c>
      <c r="F30" s="639">
        <f t="shared" si="5"/>
        <v>2265</v>
      </c>
      <c r="G30" s="639">
        <v>698</v>
      </c>
      <c r="H30" s="639">
        <v>675</v>
      </c>
      <c r="I30" s="639">
        <f t="shared" si="1"/>
        <v>1373</v>
      </c>
      <c r="J30" s="654">
        <f t="shared" si="2"/>
        <v>60.854402789886663</v>
      </c>
      <c r="K30" s="654">
        <f t="shared" si="3"/>
        <v>60.375670840787123</v>
      </c>
      <c r="L30" s="654">
        <f t="shared" si="4"/>
        <v>60.618101545253865</v>
      </c>
    </row>
    <row r="31" spans="1:12" x14ac:dyDescent="0.2">
      <c r="A31" s="12">
        <f>'9'!A28</f>
        <v>20</v>
      </c>
      <c r="B31" s="12" t="str">
        <f>'9'!B28</f>
        <v>Dlanggu</v>
      </c>
      <c r="C31" s="12" t="str">
        <f>'9'!C28</f>
        <v>Dlanggu</v>
      </c>
      <c r="D31" s="639">
        <v>2070</v>
      </c>
      <c r="E31" s="639">
        <v>2017</v>
      </c>
      <c r="F31" s="639">
        <f t="shared" si="5"/>
        <v>4087</v>
      </c>
      <c r="G31" s="639">
        <v>1880</v>
      </c>
      <c r="H31" s="639">
        <v>1794</v>
      </c>
      <c r="I31" s="639">
        <f t="shared" si="1"/>
        <v>3674</v>
      </c>
      <c r="J31" s="654">
        <f t="shared" si="2"/>
        <v>90.821256038647348</v>
      </c>
      <c r="K31" s="654">
        <f t="shared" si="3"/>
        <v>88.943976202280624</v>
      </c>
      <c r="L31" s="654">
        <f t="shared" si="4"/>
        <v>89.894788353315391</v>
      </c>
    </row>
    <row r="32" spans="1:12" x14ac:dyDescent="0.2">
      <c r="A32" s="12">
        <f>'9'!A29</f>
        <v>21</v>
      </c>
      <c r="B32" s="12" t="str">
        <f>'9'!B29</f>
        <v>Kutorejo</v>
      </c>
      <c r="C32" s="12" t="str">
        <f>'9'!C29</f>
        <v>Kutorejo</v>
      </c>
      <c r="D32" s="639">
        <v>1167</v>
      </c>
      <c r="E32" s="639">
        <v>1138</v>
      </c>
      <c r="F32" s="639">
        <f t="shared" ref="F32:F38" si="6">SUM(D32:E32)</f>
        <v>2305</v>
      </c>
      <c r="G32" s="639">
        <v>978</v>
      </c>
      <c r="H32" s="639">
        <v>916</v>
      </c>
      <c r="I32" s="639">
        <f t="shared" si="1"/>
        <v>1894</v>
      </c>
      <c r="J32" s="654">
        <f t="shared" ref="J32:J38" si="7">G32/D32*100</f>
        <v>83.804627249357324</v>
      </c>
      <c r="K32" s="654">
        <f t="shared" ref="K32:K38" si="8">H32/E32*100</f>
        <v>80.492091388400695</v>
      </c>
      <c r="L32" s="654">
        <f t="shared" ref="L32:L38" si="9">I32/F32*100</f>
        <v>82.169197396963128</v>
      </c>
    </row>
    <row r="33" spans="1:12" x14ac:dyDescent="0.2">
      <c r="A33" s="12">
        <f>'9'!A30</f>
        <v>22</v>
      </c>
      <c r="B33" s="12"/>
      <c r="C33" s="12" t="str">
        <f>'9'!C30</f>
        <v>Pesanggrahan</v>
      </c>
      <c r="D33" s="639">
        <v>1239</v>
      </c>
      <c r="E33" s="639">
        <v>1208</v>
      </c>
      <c r="F33" s="639">
        <f t="shared" si="6"/>
        <v>2447</v>
      </c>
      <c r="G33" s="639">
        <v>957</v>
      </c>
      <c r="H33" s="639">
        <v>986</v>
      </c>
      <c r="I33" s="639">
        <f t="shared" si="1"/>
        <v>1943</v>
      </c>
      <c r="J33" s="654">
        <f t="shared" si="7"/>
        <v>77.239709443099272</v>
      </c>
      <c r="K33" s="654">
        <f t="shared" si="8"/>
        <v>81.622516556291387</v>
      </c>
      <c r="L33" s="654">
        <f t="shared" si="9"/>
        <v>79.403351042092368</v>
      </c>
    </row>
    <row r="34" spans="1:12" x14ac:dyDescent="0.2">
      <c r="A34" s="12">
        <f>'9'!A31</f>
        <v>23</v>
      </c>
      <c r="B34" s="12" t="str">
        <f>'9'!B31</f>
        <v>Pacet</v>
      </c>
      <c r="C34" s="12" t="str">
        <f>'9'!C31</f>
        <v>Pacet</v>
      </c>
      <c r="D34" s="639">
        <v>1356</v>
      </c>
      <c r="E34" s="639">
        <v>1321</v>
      </c>
      <c r="F34" s="639">
        <f t="shared" si="6"/>
        <v>2677</v>
      </c>
      <c r="G34" s="639">
        <v>773</v>
      </c>
      <c r="H34" s="639">
        <v>722</v>
      </c>
      <c r="I34" s="639">
        <f t="shared" si="1"/>
        <v>1495</v>
      </c>
      <c r="J34" s="654">
        <f t="shared" si="7"/>
        <v>57.005899705014748</v>
      </c>
      <c r="K34" s="654">
        <f t="shared" si="8"/>
        <v>54.655563966691901</v>
      </c>
      <c r="L34" s="654">
        <f t="shared" si="9"/>
        <v>55.846096376540899</v>
      </c>
    </row>
    <row r="35" spans="1:12" x14ac:dyDescent="0.2">
      <c r="A35" s="12">
        <f>'9'!A32</f>
        <v>24</v>
      </c>
      <c r="B35" s="12"/>
      <c r="C35" s="12" t="str">
        <f>'9'!C32</f>
        <v>Pandan</v>
      </c>
      <c r="D35" s="639">
        <v>956</v>
      </c>
      <c r="E35" s="639">
        <v>931</v>
      </c>
      <c r="F35" s="639">
        <f t="shared" si="6"/>
        <v>1887</v>
      </c>
      <c r="G35" s="639">
        <v>701</v>
      </c>
      <c r="H35" s="639">
        <v>643</v>
      </c>
      <c r="I35" s="639">
        <f t="shared" si="1"/>
        <v>1344</v>
      </c>
      <c r="J35" s="654">
        <f t="shared" si="7"/>
        <v>73.326359832635973</v>
      </c>
      <c r="K35" s="654">
        <f t="shared" si="8"/>
        <v>69.0655209452202</v>
      </c>
      <c r="L35" s="654">
        <f t="shared" si="9"/>
        <v>71.224165341812395</v>
      </c>
    </row>
    <row r="36" spans="1:12" x14ac:dyDescent="0.2">
      <c r="A36" s="12">
        <f>'9'!A33</f>
        <v>25</v>
      </c>
      <c r="B36" s="12" t="str">
        <f>'9'!B33</f>
        <v>Trawas</v>
      </c>
      <c r="C36" s="12" t="str">
        <f>'9'!C33</f>
        <v>Trawas</v>
      </c>
      <c r="D36" s="639">
        <v>1209</v>
      </c>
      <c r="E36" s="639">
        <v>1179</v>
      </c>
      <c r="F36" s="639">
        <f t="shared" si="6"/>
        <v>2388</v>
      </c>
      <c r="G36" s="639">
        <v>673</v>
      </c>
      <c r="H36" s="639">
        <v>587</v>
      </c>
      <c r="I36" s="639">
        <f t="shared" si="1"/>
        <v>1260</v>
      </c>
      <c r="J36" s="654">
        <f t="shared" si="7"/>
        <v>55.665839536807283</v>
      </c>
      <c r="K36" s="654">
        <f t="shared" si="8"/>
        <v>49.787955894826126</v>
      </c>
      <c r="L36" s="654">
        <f t="shared" si="9"/>
        <v>52.76381909547738</v>
      </c>
    </row>
    <row r="37" spans="1:12" x14ac:dyDescent="0.2">
      <c r="A37" s="12">
        <f>'9'!A34</f>
        <v>26</v>
      </c>
      <c r="B37" s="12" t="str">
        <f>'9'!B34</f>
        <v>Gondang</v>
      </c>
      <c r="C37" s="12" t="str">
        <f>'9'!C34</f>
        <v>Gondang</v>
      </c>
      <c r="D37" s="639">
        <v>1736</v>
      </c>
      <c r="E37" s="639">
        <v>1690</v>
      </c>
      <c r="F37" s="639">
        <f t="shared" si="6"/>
        <v>3426</v>
      </c>
      <c r="G37" s="639">
        <v>1148</v>
      </c>
      <c r="H37" s="639">
        <v>1131</v>
      </c>
      <c r="I37" s="639">
        <f t="shared" si="1"/>
        <v>2279</v>
      </c>
      <c r="J37" s="654">
        <f t="shared" si="7"/>
        <v>66.129032258064512</v>
      </c>
      <c r="K37" s="654">
        <f t="shared" si="8"/>
        <v>66.92307692307692</v>
      </c>
      <c r="L37" s="654">
        <f t="shared" si="9"/>
        <v>66.520723876240524</v>
      </c>
    </row>
    <row r="38" spans="1:12" x14ac:dyDescent="0.2">
      <c r="A38" s="12">
        <f>'9'!A35</f>
        <v>27</v>
      </c>
      <c r="B38" s="12" t="str">
        <f>'9'!B35</f>
        <v>Jatirejo</v>
      </c>
      <c r="C38" s="12" t="str">
        <f>'9'!C35</f>
        <v>Jatirejo</v>
      </c>
      <c r="D38" s="639">
        <v>1788</v>
      </c>
      <c r="E38" s="639">
        <v>1744</v>
      </c>
      <c r="F38" s="639">
        <f t="shared" si="6"/>
        <v>3532</v>
      </c>
      <c r="G38" s="639">
        <v>1565</v>
      </c>
      <c r="H38" s="639">
        <v>1425</v>
      </c>
      <c r="I38" s="639">
        <f t="shared" si="1"/>
        <v>2990</v>
      </c>
      <c r="J38" s="654">
        <f t="shared" si="7"/>
        <v>87.527964205816559</v>
      </c>
      <c r="K38" s="654">
        <f t="shared" si="8"/>
        <v>81.708715596330279</v>
      </c>
      <c r="L38" s="654">
        <f t="shared" si="9"/>
        <v>84.65458663646659</v>
      </c>
    </row>
    <row r="39" spans="1:12" x14ac:dyDescent="0.2">
      <c r="A39" s="10"/>
      <c r="B39" s="16"/>
      <c r="C39" s="16"/>
      <c r="D39" s="655"/>
      <c r="E39" s="655"/>
      <c r="F39" s="655"/>
      <c r="G39" s="655"/>
      <c r="H39" s="655"/>
      <c r="I39" s="655"/>
      <c r="J39" s="656"/>
      <c r="K39" s="656"/>
      <c r="L39" s="656"/>
    </row>
    <row r="40" spans="1:12" ht="20.25" customHeight="1" thickBot="1" x14ac:dyDescent="0.25">
      <c r="A40" s="248" t="s">
        <v>157</v>
      </c>
      <c r="B40" s="249"/>
      <c r="C40" s="257"/>
      <c r="D40" s="642">
        <f t="shared" ref="D40:I40" si="10">SUM(D12:D39)</f>
        <v>42093</v>
      </c>
      <c r="E40" s="642">
        <f t="shared" si="10"/>
        <v>41009</v>
      </c>
      <c r="F40" s="642">
        <f t="shared" si="10"/>
        <v>83102</v>
      </c>
      <c r="G40" s="642">
        <f t="shared" si="10"/>
        <v>31562</v>
      </c>
      <c r="H40" s="642">
        <f t="shared" si="10"/>
        <v>27150</v>
      </c>
      <c r="I40" s="642">
        <f t="shared" si="10"/>
        <v>58712</v>
      </c>
      <c r="J40" s="657">
        <f>G40/D40*100</f>
        <v>74.98158838761789</v>
      </c>
      <c r="K40" s="657">
        <f>H40/E40*100</f>
        <v>66.204979394767008</v>
      </c>
      <c r="L40" s="657">
        <f>I40/F40*100</f>
        <v>70.650525859786768</v>
      </c>
    </row>
    <row r="41" spans="1:12" x14ac:dyDescent="0.2">
      <c r="A41" s="83"/>
      <c r="B41" s="83"/>
      <c r="C41" s="83"/>
      <c r="D41" s="84"/>
      <c r="E41" s="84"/>
      <c r="F41" s="84"/>
      <c r="G41" s="84"/>
      <c r="H41" s="84"/>
      <c r="I41" s="84"/>
      <c r="J41" s="84"/>
      <c r="K41" s="84"/>
      <c r="L41" s="84"/>
    </row>
    <row r="42" spans="1:12" x14ac:dyDescent="0.2">
      <c r="A42" s="689" t="s">
        <v>1342</v>
      </c>
    </row>
    <row r="43" spans="1:12" x14ac:dyDescent="0.2">
      <c r="G43" s="62"/>
    </row>
  </sheetData>
  <mergeCells count="8">
    <mergeCell ref="G8:L8"/>
    <mergeCell ref="G9:I9"/>
    <mergeCell ref="J9:L9"/>
    <mergeCell ref="A7:A10"/>
    <mergeCell ref="B7:B10"/>
    <mergeCell ref="C7:C10"/>
    <mergeCell ref="D8:F9"/>
    <mergeCell ref="D7:L7"/>
  </mergeCells>
  <phoneticPr fontId="0" type="noConversion"/>
  <printOptions horizontalCentered="1"/>
  <pageMargins left="0.91" right="0.59" top="0.62" bottom="0.9055118110236221" header="0" footer="0"/>
  <pageSetup paperSize="5" scale="79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theme="0"/>
    <pageSetUpPr fitToPage="1"/>
  </sheetPr>
  <dimension ref="A1:AF40"/>
  <sheetViews>
    <sheetView view="pageBreakPreview" topLeftCell="C4" zoomScale="60" zoomScaleNormal="78" workbookViewId="0">
      <selection activeCell="H31" sqref="H31"/>
    </sheetView>
  </sheetViews>
  <sheetFormatPr defaultColWidth="11.42578125" defaultRowHeight="15" x14ac:dyDescent="0.2"/>
  <cols>
    <col min="1" max="1" width="5.7109375" style="4" customWidth="1"/>
    <col min="2" max="3" width="21.7109375" style="4" customWidth="1"/>
    <col min="4" max="4" width="18.7109375" style="4" customWidth="1"/>
    <col min="5" max="6" width="15.7109375" style="4" customWidth="1"/>
    <col min="7" max="7" width="18.7109375" style="4" customWidth="1"/>
    <col min="8" max="9" width="15.7109375" style="4" customWidth="1"/>
    <col min="10" max="10" width="17.28515625" style="4" customWidth="1"/>
    <col min="11" max="12" width="15.7109375" style="4" customWidth="1"/>
    <col min="13" max="13" width="16.42578125" style="4" customWidth="1"/>
    <col min="14" max="14" width="15" style="4" customWidth="1"/>
    <col min="15" max="15" width="15.7109375" style="4" customWidth="1"/>
    <col min="16" max="16" width="13.85546875" style="4" customWidth="1"/>
    <col min="17" max="17" width="13" style="4" customWidth="1"/>
    <col min="18" max="18" width="13.42578125" style="4" customWidth="1"/>
    <col min="19" max="20" width="11.7109375" style="4" customWidth="1"/>
    <col min="21" max="23" width="8.28515625" style="4" customWidth="1"/>
    <col min="24" max="24" width="14" style="4" customWidth="1"/>
    <col min="25" max="25" width="12.7109375" style="4" customWidth="1"/>
    <col min="26" max="26" width="14.140625" style="4" customWidth="1"/>
    <col min="27" max="27" width="16" style="4" customWidth="1"/>
    <col min="28" max="28" width="16.42578125" style="4" customWidth="1"/>
    <col min="29" max="32" width="8.28515625" style="4" customWidth="1"/>
    <col min="33" max="16384" width="11.42578125" style="4"/>
  </cols>
  <sheetData>
    <row r="1" spans="1:32" x14ac:dyDescent="0.2">
      <c r="A1" s="3" t="s">
        <v>320</v>
      </c>
    </row>
    <row r="3" spans="1:32" s="203" customFormat="1" ht="16.5" x14ac:dyDescent="0.2">
      <c r="A3" s="221" t="s">
        <v>487</v>
      </c>
      <c r="B3" s="221"/>
      <c r="C3" s="221"/>
      <c r="D3" s="221"/>
      <c r="E3" s="221"/>
      <c r="F3" s="221"/>
      <c r="G3" s="221"/>
      <c r="H3" s="221"/>
      <c r="I3" s="221"/>
      <c r="J3" s="221"/>
      <c r="K3" s="221"/>
      <c r="L3" s="221"/>
      <c r="M3" s="222"/>
      <c r="N3" s="222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</row>
    <row r="4" spans="1:32" s="203" customFormat="1" ht="16.5" x14ac:dyDescent="0.2">
      <c r="F4" s="210" t="str">
        <f>'1'!E5</f>
        <v>KABUPATEN</v>
      </c>
      <c r="G4" s="206" t="str">
        <f>'1'!F5</f>
        <v>MOJOKERTO</v>
      </c>
      <c r="Z4" s="206"/>
    </row>
    <row r="5" spans="1:32" s="203" customFormat="1" ht="16.5" x14ac:dyDescent="0.2">
      <c r="F5" s="210" t="str">
        <f>'1'!E6</f>
        <v xml:space="preserve">TAHUN </v>
      </c>
      <c r="G5" s="206">
        <f>'1'!F6</f>
        <v>2021</v>
      </c>
      <c r="R5" s="202"/>
      <c r="S5" s="202"/>
      <c r="T5" s="202"/>
      <c r="U5" s="202"/>
      <c r="V5" s="202"/>
      <c r="W5" s="202"/>
      <c r="Z5" s="206"/>
      <c r="AA5" s="202"/>
      <c r="AB5" s="202"/>
      <c r="AC5" s="202"/>
      <c r="AD5" s="202"/>
      <c r="AE5" s="202"/>
      <c r="AF5" s="202"/>
    </row>
    <row r="6" spans="1:32" x14ac:dyDescent="0.2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</row>
    <row r="7" spans="1:32" ht="36.75" customHeight="1" x14ac:dyDescent="0.2">
      <c r="A7" s="1170" t="s">
        <v>153</v>
      </c>
      <c r="B7" s="1170" t="s">
        <v>154</v>
      </c>
      <c r="C7" s="1170" t="s">
        <v>156</v>
      </c>
      <c r="D7" s="1164" t="s">
        <v>490</v>
      </c>
      <c r="E7" s="1178" t="s">
        <v>488</v>
      </c>
      <c r="F7" s="1180"/>
      <c r="G7" s="1164" t="s">
        <v>491</v>
      </c>
      <c r="H7" s="1178" t="s">
        <v>883</v>
      </c>
      <c r="I7" s="1180"/>
      <c r="J7" s="1164" t="s">
        <v>492</v>
      </c>
      <c r="K7" s="1178" t="s">
        <v>489</v>
      </c>
      <c r="L7" s="1180"/>
      <c r="M7" s="90"/>
      <c r="N7" s="144"/>
      <c r="O7" s="144"/>
      <c r="P7" s="5"/>
      <c r="T7" s="144"/>
      <c r="U7" s="144"/>
      <c r="V7" s="144"/>
      <c r="W7" s="144"/>
      <c r="X7" s="144"/>
      <c r="Y7" s="5"/>
    </row>
    <row r="8" spans="1:32" ht="42" customHeight="1" x14ac:dyDescent="0.2">
      <c r="A8" s="1172"/>
      <c r="B8" s="1172"/>
      <c r="C8" s="1172"/>
      <c r="D8" s="1166"/>
      <c r="E8" s="9" t="s">
        <v>161</v>
      </c>
      <c r="F8" s="34" t="s">
        <v>164</v>
      </c>
      <c r="G8" s="1166"/>
      <c r="H8" s="9" t="s">
        <v>123</v>
      </c>
      <c r="I8" s="34" t="s">
        <v>164</v>
      </c>
      <c r="J8" s="1166"/>
      <c r="K8" s="9" t="s">
        <v>123</v>
      </c>
      <c r="L8" s="34" t="s">
        <v>164</v>
      </c>
      <c r="M8" s="90"/>
      <c r="N8" s="90"/>
      <c r="O8" s="90"/>
      <c r="P8" s="90"/>
    </row>
    <row r="9" spans="1:32" ht="16.5" customHeight="1" x14ac:dyDescent="0.2">
      <c r="A9" s="129">
        <v>1</v>
      </c>
      <c r="B9" s="132">
        <v>2</v>
      </c>
      <c r="C9" s="129">
        <v>3</v>
      </c>
      <c r="D9" s="129">
        <v>4</v>
      </c>
      <c r="E9" s="129">
        <v>5</v>
      </c>
      <c r="F9" s="132">
        <v>6</v>
      </c>
      <c r="G9" s="132">
        <v>7</v>
      </c>
      <c r="H9" s="129">
        <v>8</v>
      </c>
      <c r="I9" s="129">
        <v>9</v>
      </c>
      <c r="J9" s="129">
        <v>10</v>
      </c>
      <c r="K9" s="132">
        <v>11</v>
      </c>
      <c r="L9" s="132">
        <v>12</v>
      </c>
    </row>
    <row r="10" spans="1:32" ht="16.5" customHeight="1" x14ac:dyDescent="0.2">
      <c r="A10" s="14">
        <f>'9'!A9</f>
        <v>1</v>
      </c>
      <c r="B10" s="14" t="str">
        <f>'9'!B9</f>
        <v>Sooko</v>
      </c>
      <c r="C10" s="14" t="str">
        <f>'9'!C9</f>
        <v>Sooko</v>
      </c>
      <c r="D10" s="604">
        <v>3638</v>
      </c>
      <c r="E10" s="1050">
        <v>165</v>
      </c>
      <c r="F10" s="449">
        <f>E10/D10*100</f>
        <v>4.5354590434304569</v>
      </c>
      <c r="G10" s="566">
        <v>3638</v>
      </c>
      <c r="H10" s="1050">
        <v>226</v>
      </c>
      <c r="I10" s="449">
        <f>H10/G10*100</f>
        <v>6.2122045079714132</v>
      </c>
      <c r="J10" s="566">
        <v>3638</v>
      </c>
      <c r="K10" s="1050">
        <v>193</v>
      </c>
      <c r="L10" s="449">
        <f>K10/J10*100</f>
        <v>5.3051126992853215</v>
      </c>
    </row>
    <row r="11" spans="1:32" ht="17.25" customHeight="1" x14ac:dyDescent="0.2">
      <c r="A11" s="14">
        <f>'9'!A10</f>
        <v>2</v>
      </c>
      <c r="B11" s="14" t="str">
        <f>'9'!B10</f>
        <v>Trowulan</v>
      </c>
      <c r="C11" s="14" t="str">
        <f>'9'!C10</f>
        <v>Trowulan</v>
      </c>
      <c r="D11" s="604">
        <v>2322</v>
      </c>
      <c r="E11" s="1050">
        <v>143</v>
      </c>
      <c r="F11" s="449">
        <f t="shared" ref="F11:F29" si="0">E11/D11*100</f>
        <v>6.1584840654608097</v>
      </c>
      <c r="G11" s="566">
        <v>2322</v>
      </c>
      <c r="H11" s="1050">
        <v>101</v>
      </c>
      <c r="I11" s="449">
        <f t="shared" ref="I11:I29" si="1">H11/G11*100</f>
        <v>4.3496985357450475</v>
      </c>
      <c r="J11" s="566">
        <v>2322</v>
      </c>
      <c r="K11" s="1050">
        <v>110</v>
      </c>
      <c r="L11" s="449">
        <f t="shared" ref="L11:L29" si="2">K11/J11*100</f>
        <v>4.7372954349698535</v>
      </c>
    </row>
    <row r="12" spans="1:32" ht="17.25" customHeight="1" x14ac:dyDescent="0.2">
      <c r="A12" s="14">
        <f>'9'!A11</f>
        <v>3</v>
      </c>
      <c r="B12" s="14"/>
      <c r="C12" s="14" t="str">
        <f>'9'!C11</f>
        <v>Tawangsari</v>
      </c>
      <c r="D12" s="604">
        <v>1482</v>
      </c>
      <c r="E12" s="1050">
        <v>79</v>
      </c>
      <c r="F12" s="449">
        <f t="shared" si="0"/>
        <v>5.3306342780026998</v>
      </c>
      <c r="G12" s="566">
        <v>1482</v>
      </c>
      <c r="H12" s="1050">
        <v>32</v>
      </c>
      <c r="I12" s="449">
        <f t="shared" si="1"/>
        <v>2.1592442645074224</v>
      </c>
      <c r="J12" s="566">
        <v>1482</v>
      </c>
      <c r="K12" s="1050">
        <v>4</v>
      </c>
      <c r="L12" s="449">
        <f t="shared" si="2"/>
        <v>0.26990553306342779</v>
      </c>
    </row>
    <row r="13" spans="1:32" ht="17.25" customHeight="1" x14ac:dyDescent="0.2">
      <c r="A13" s="14">
        <f>'9'!A12</f>
        <v>4</v>
      </c>
      <c r="B13" s="14" t="str">
        <f>'9'!B12</f>
        <v>Puri</v>
      </c>
      <c r="C13" s="14" t="str">
        <f>'9'!C12</f>
        <v>Puri</v>
      </c>
      <c r="D13" s="604">
        <v>4364</v>
      </c>
      <c r="E13" s="1050">
        <v>95</v>
      </c>
      <c r="F13" s="449">
        <f t="shared" si="0"/>
        <v>2.1769019248395969</v>
      </c>
      <c r="G13" s="566">
        <v>4364</v>
      </c>
      <c r="H13" s="1050">
        <v>86</v>
      </c>
      <c r="I13" s="449">
        <f t="shared" si="1"/>
        <v>1.9706691109074244</v>
      </c>
      <c r="J13" s="566">
        <v>4364</v>
      </c>
      <c r="K13" s="1050">
        <v>59</v>
      </c>
      <c r="L13" s="449">
        <f t="shared" si="2"/>
        <v>1.3519706691109075</v>
      </c>
    </row>
    <row r="14" spans="1:32" ht="17.25" customHeight="1" x14ac:dyDescent="0.2">
      <c r="A14" s="14">
        <f>'9'!A13</f>
        <v>5</v>
      </c>
      <c r="B14" s="14" t="str">
        <f>'9'!B13</f>
        <v>Mojoanyar</v>
      </c>
      <c r="C14" s="14" t="str">
        <f>'9'!C13</f>
        <v>Gayaman</v>
      </c>
      <c r="D14" s="604">
        <v>2704</v>
      </c>
      <c r="E14" s="1050">
        <v>158</v>
      </c>
      <c r="F14" s="449">
        <f t="shared" si="0"/>
        <v>5.8431952662721898</v>
      </c>
      <c r="G14" s="566">
        <v>2704</v>
      </c>
      <c r="H14" s="1050">
        <v>32</v>
      </c>
      <c r="I14" s="449">
        <f t="shared" si="1"/>
        <v>1.1834319526627219</v>
      </c>
      <c r="J14" s="566">
        <v>2704</v>
      </c>
      <c r="K14" s="1050">
        <v>52</v>
      </c>
      <c r="L14" s="449">
        <f t="shared" si="2"/>
        <v>1.9230769230769231</v>
      </c>
    </row>
    <row r="15" spans="1:32" ht="17.25" customHeight="1" x14ac:dyDescent="0.2">
      <c r="A15" s="14">
        <f>'9'!A14</f>
        <v>6</v>
      </c>
      <c r="B15" s="14" t="str">
        <f>'9'!B14</f>
        <v>Bangsal</v>
      </c>
      <c r="C15" s="14" t="str">
        <f>'9'!C14</f>
        <v>Bangsal</v>
      </c>
      <c r="D15" s="604">
        <v>2814</v>
      </c>
      <c r="E15" s="1050">
        <v>29</v>
      </c>
      <c r="F15" s="449">
        <f t="shared" si="0"/>
        <v>1.0305614783226724</v>
      </c>
      <c r="G15" s="566">
        <v>2987</v>
      </c>
      <c r="H15" s="1050">
        <v>21</v>
      </c>
      <c r="I15" s="449">
        <f t="shared" si="1"/>
        <v>0.70304653498493475</v>
      </c>
      <c r="J15" s="566">
        <v>2792</v>
      </c>
      <c r="K15" s="1050">
        <v>52</v>
      </c>
      <c r="L15" s="449">
        <f t="shared" si="2"/>
        <v>1.8624641833810889</v>
      </c>
    </row>
    <row r="16" spans="1:32" ht="17.25" customHeight="1" x14ac:dyDescent="0.2">
      <c r="A16" s="14">
        <f>'9'!A15</f>
        <v>7</v>
      </c>
      <c r="B16" s="14" t="str">
        <f>'9'!B15</f>
        <v>Gedeg</v>
      </c>
      <c r="C16" s="14" t="str">
        <f>'9'!C15</f>
        <v>Gedeg</v>
      </c>
      <c r="D16" s="604">
        <v>2915</v>
      </c>
      <c r="E16" s="1050">
        <v>149</v>
      </c>
      <c r="F16" s="449">
        <f t="shared" si="0"/>
        <v>5.1114922813036019</v>
      </c>
      <c r="G16" s="566">
        <v>2915</v>
      </c>
      <c r="H16" s="1050">
        <v>187</v>
      </c>
      <c r="I16" s="449">
        <f t="shared" si="1"/>
        <v>6.4150943396226419</v>
      </c>
      <c r="J16" s="566">
        <v>2915</v>
      </c>
      <c r="K16" s="1050">
        <v>150</v>
      </c>
      <c r="L16" s="449">
        <f t="shared" si="2"/>
        <v>5.1457975986277873</v>
      </c>
    </row>
    <row r="17" spans="1:12" ht="17.25" customHeight="1" x14ac:dyDescent="0.2">
      <c r="A17" s="14">
        <f>'9'!A16</f>
        <v>8</v>
      </c>
      <c r="B17" s="14"/>
      <c r="C17" s="14" t="str">
        <f>'9'!C16</f>
        <v>Lespadangan</v>
      </c>
      <c r="D17" s="604">
        <v>1346</v>
      </c>
      <c r="E17" s="1050">
        <v>31</v>
      </c>
      <c r="F17" s="449">
        <f t="shared" si="0"/>
        <v>2.3031203566121845</v>
      </c>
      <c r="G17" s="566">
        <v>1346</v>
      </c>
      <c r="H17" s="1050">
        <v>43</v>
      </c>
      <c r="I17" s="449">
        <f t="shared" si="1"/>
        <v>3.1946508172362553</v>
      </c>
      <c r="J17" s="566">
        <v>1346</v>
      </c>
      <c r="K17" s="1050">
        <v>37</v>
      </c>
      <c r="L17" s="449">
        <f t="shared" si="2"/>
        <v>2.7488855869242199</v>
      </c>
    </row>
    <row r="18" spans="1:12" ht="17.25" customHeight="1" x14ac:dyDescent="0.2">
      <c r="A18" s="14">
        <f>'9'!A17</f>
        <v>9</v>
      </c>
      <c r="B18" s="14" t="str">
        <f>'9'!B17</f>
        <v>Kemlagi</v>
      </c>
      <c r="C18" s="14" t="str">
        <f>'9'!C17</f>
        <v>Kemlagi</v>
      </c>
      <c r="D18" s="604">
        <v>2154</v>
      </c>
      <c r="E18" s="1050">
        <v>100</v>
      </c>
      <c r="F18" s="449">
        <f t="shared" si="0"/>
        <v>4.6425255338904359</v>
      </c>
      <c r="G18" s="566">
        <v>2156</v>
      </c>
      <c r="H18" s="1050">
        <v>87</v>
      </c>
      <c r="I18" s="449">
        <f t="shared" si="1"/>
        <v>4.0352504638218925</v>
      </c>
      <c r="J18" s="566">
        <v>2161</v>
      </c>
      <c r="K18" s="1050">
        <v>82</v>
      </c>
      <c r="L18" s="449">
        <f t="shared" si="2"/>
        <v>3.7945395650161959</v>
      </c>
    </row>
    <row r="19" spans="1:12" ht="17.25" customHeight="1" x14ac:dyDescent="0.2">
      <c r="A19" s="14">
        <f>'9'!A18</f>
        <v>10</v>
      </c>
      <c r="B19" s="14"/>
      <c r="C19" s="14" t="str">
        <f>'9'!C18</f>
        <v>Kedungsari</v>
      </c>
      <c r="D19" s="604">
        <v>898</v>
      </c>
      <c r="E19" s="1050">
        <v>56</v>
      </c>
      <c r="F19" s="449">
        <f t="shared" si="0"/>
        <v>6.2360801781737196</v>
      </c>
      <c r="G19" s="566">
        <v>898</v>
      </c>
      <c r="H19" s="1050">
        <v>108</v>
      </c>
      <c r="I19" s="449">
        <f t="shared" si="1"/>
        <v>12.026726057906458</v>
      </c>
      <c r="J19" s="566">
        <v>898</v>
      </c>
      <c r="K19" s="1050">
        <v>4</v>
      </c>
      <c r="L19" s="449">
        <f t="shared" si="2"/>
        <v>0.44543429844097993</v>
      </c>
    </row>
    <row r="20" spans="1:12" ht="17.25" customHeight="1" x14ac:dyDescent="0.2">
      <c r="A20" s="14">
        <f>'9'!A19</f>
        <v>11</v>
      </c>
      <c r="B20" s="14" t="str">
        <f>'9'!B19</f>
        <v>Dawarblandong</v>
      </c>
      <c r="C20" s="14" t="str">
        <f>'9'!C19</f>
        <v>Dawarblandong</v>
      </c>
      <c r="D20" s="604">
        <v>3034</v>
      </c>
      <c r="E20" s="1050">
        <v>135</v>
      </c>
      <c r="F20" s="449">
        <f t="shared" si="0"/>
        <v>4.4495715227422545</v>
      </c>
      <c r="G20" s="566">
        <v>3020</v>
      </c>
      <c r="H20" s="1050">
        <v>99</v>
      </c>
      <c r="I20" s="449">
        <f t="shared" si="1"/>
        <v>3.2781456953642381</v>
      </c>
      <c r="J20" s="566">
        <v>3019</v>
      </c>
      <c r="K20" s="1050">
        <v>110</v>
      </c>
      <c r="L20" s="449">
        <f t="shared" si="2"/>
        <v>3.64359059291156</v>
      </c>
    </row>
    <row r="21" spans="1:12" ht="17.25" customHeight="1" x14ac:dyDescent="0.2">
      <c r="A21" s="14">
        <f>'9'!A20</f>
        <v>12</v>
      </c>
      <c r="B21" s="14" t="str">
        <f>'9'!B20</f>
        <v>Jetis</v>
      </c>
      <c r="C21" s="14" t="str">
        <f>'9'!C20</f>
        <v>Kupang</v>
      </c>
      <c r="D21" s="604">
        <v>2285</v>
      </c>
      <c r="E21" s="1050">
        <v>87</v>
      </c>
      <c r="F21" s="449">
        <f t="shared" si="0"/>
        <v>3.8074398249452952</v>
      </c>
      <c r="G21" s="566">
        <v>2283</v>
      </c>
      <c r="H21" s="1050">
        <v>23</v>
      </c>
      <c r="I21" s="449">
        <f t="shared" si="1"/>
        <v>1.0074463425317566</v>
      </c>
      <c r="J21" s="566">
        <v>2268</v>
      </c>
      <c r="K21" s="1050">
        <v>33</v>
      </c>
      <c r="L21" s="449">
        <f t="shared" si="2"/>
        <v>1.4550264550264549</v>
      </c>
    </row>
    <row r="22" spans="1:12" ht="17.25" customHeight="1" x14ac:dyDescent="0.2">
      <c r="A22" s="14">
        <f>'9'!A21</f>
        <v>13</v>
      </c>
      <c r="B22" s="14"/>
      <c r="C22" s="14" t="str">
        <f>'9'!C21</f>
        <v>Jetis</v>
      </c>
      <c r="D22" s="604">
        <v>1496</v>
      </c>
      <c r="E22" s="1050">
        <v>44</v>
      </c>
      <c r="F22" s="449">
        <f t="shared" si="0"/>
        <v>2.9411764705882351</v>
      </c>
      <c r="G22" s="566">
        <v>2232</v>
      </c>
      <c r="H22" s="1050">
        <v>180</v>
      </c>
      <c r="I22" s="449">
        <f t="shared" si="1"/>
        <v>8.064516129032258</v>
      </c>
      <c r="J22" s="566">
        <v>1481</v>
      </c>
      <c r="K22" s="1050">
        <v>2</v>
      </c>
      <c r="L22" s="449">
        <f t="shared" si="2"/>
        <v>0.13504388926401081</v>
      </c>
    </row>
    <row r="23" spans="1:12" ht="17.25" customHeight="1" x14ac:dyDescent="0.2">
      <c r="A23" s="14">
        <f>'9'!A22</f>
        <v>14</v>
      </c>
      <c r="B23" s="14" t="str">
        <f>'9'!B22</f>
        <v>Mojosari</v>
      </c>
      <c r="C23" s="14" t="str">
        <f>'9'!C22</f>
        <v>Mojosari</v>
      </c>
      <c r="D23" s="604">
        <v>1108</v>
      </c>
      <c r="E23" s="1050">
        <v>5</v>
      </c>
      <c r="F23" s="449">
        <f t="shared" si="0"/>
        <v>0.45126353790613716</v>
      </c>
      <c r="G23" s="566">
        <v>1108</v>
      </c>
      <c r="H23" s="1050">
        <v>8</v>
      </c>
      <c r="I23" s="449">
        <f t="shared" si="1"/>
        <v>0.72202166064981954</v>
      </c>
      <c r="J23" s="566">
        <v>1108</v>
      </c>
      <c r="K23" s="1050">
        <v>5</v>
      </c>
      <c r="L23" s="449">
        <f t="shared" si="2"/>
        <v>0.45126353790613716</v>
      </c>
    </row>
    <row r="24" spans="1:12" ht="17.25" customHeight="1" x14ac:dyDescent="0.2">
      <c r="A24" s="14">
        <f>'9'!A23</f>
        <v>15</v>
      </c>
      <c r="B24" s="14"/>
      <c r="C24" s="14" t="str">
        <f>'9'!C23</f>
        <v>Modopuro</v>
      </c>
      <c r="D24" s="604">
        <v>1828</v>
      </c>
      <c r="E24" s="1050">
        <v>20</v>
      </c>
      <c r="F24" s="449">
        <f t="shared" si="0"/>
        <v>1.0940919037199124</v>
      </c>
      <c r="G24" s="566">
        <v>1828</v>
      </c>
      <c r="H24" s="1050">
        <v>10</v>
      </c>
      <c r="I24" s="449">
        <f t="shared" si="1"/>
        <v>0.54704595185995619</v>
      </c>
      <c r="J24" s="566">
        <v>1828</v>
      </c>
      <c r="K24" s="1050">
        <v>10</v>
      </c>
      <c r="L24" s="449">
        <f t="shared" si="2"/>
        <v>0.54704595185995619</v>
      </c>
    </row>
    <row r="25" spans="1:12" ht="17.25" customHeight="1" x14ac:dyDescent="0.2">
      <c r="A25" s="14">
        <f>'9'!A24</f>
        <v>16</v>
      </c>
      <c r="B25" s="14" t="str">
        <f>'9'!B24</f>
        <v>Pungging</v>
      </c>
      <c r="C25" s="14" t="str">
        <f>'9'!C24</f>
        <v>Pungging</v>
      </c>
      <c r="D25" s="604">
        <v>3133</v>
      </c>
      <c r="E25" s="1050">
        <v>34</v>
      </c>
      <c r="F25" s="449">
        <f t="shared" si="0"/>
        <v>1.0852218321097988</v>
      </c>
      <c r="G25" s="566">
        <v>2802</v>
      </c>
      <c r="H25" s="1050">
        <v>81</v>
      </c>
      <c r="I25" s="449">
        <f t="shared" si="1"/>
        <v>2.8907922912205568</v>
      </c>
      <c r="J25" s="566">
        <v>2507</v>
      </c>
      <c r="K25" s="1050">
        <v>96</v>
      </c>
      <c r="L25" s="449">
        <f t="shared" si="2"/>
        <v>3.8292780215396887</v>
      </c>
    </row>
    <row r="26" spans="1:12" ht="17.25" customHeight="1" x14ac:dyDescent="0.2">
      <c r="A26" s="14">
        <f>'9'!A25</f>
        <v>17</v>
      </c>
      <c r="B26" s="14"/>
      <c r="C26" s="14" t="str">
        <f>'9'!C25</f>
        <v>Watukenongo</v>
      </c>
      <c r="D26" s="604">
        <v>1324</v>
      </c>
      <c r="E26" s="1050">
        <v>22</v>
      </c>
      <c r="F26" s="449">
        <f t="shared" si="0"/>
        <v>1.6616314199395772</v>
      </c>
      <c r="G26" s="566">
        <v>1375</v>
      </c>
      <c r="H26" s="1050">
        <v>40</v>
      </c>
      <c r="I26" s="449">
        <f t="shared" si="1"/>
        <v>2.9090909090909092</v>
      </c>
      <c r="J26" s="566">
        <v>1301</v>
      </c>
      <c r="K26" s="1050">
        <v>13</v>
      </c>
      <c r="L26" s="449">
        <f t="shared" si="2"/>
        <v>0.99923136049192929</v>
      </c>
    </row>
    <row r="27" spans="1:12" ht="17.25" customHeight="1" x14ac:dyDescent="0.2">
      <c r="A27" s="14">
        <f>'9'!A26</f>
        <v>18</v>
      </c>
      <c r="B27" s="14" t="str">
        <f>'9'!B26</f>
        <v>Ngoro</v>
      </c>
      <c r="C27" s="14" t="str">
        <f>'9'!C26</f>
        <v>Ngoro</v>
      </c>
      <c r="D27" s="604">
        <v>1800</v>
      </c>
      <c r="E27" s="1050">
        <v>40</v>
      </c>
      <c r="F27" s="449">
        <f t="shared" si="0"/>
        <v>2.2222222222222223</v>
      </c>
      <c r="G27" s="566">
        <v>2851</v>
      </c>
      <c r="H27" s="1050">
        <v>64</v>
      </c>
      <c r="I27" s="449">
        <f t="shared" si="1"/>
        <v>2.2448263767099261</v>
      </c>
      <c r="J27" s="566">
        <v>1770</v>
      </c>
      <c r="K27" s="1050">
        <v>46</v>
      </c>
      <c r="L27" s="449">
        <f t="shared" si="2"/>
        <v>2.5988700564971752</v>
      </c>
    </row>
    <row r="28" spans="1:12" ht="17.25" customHeight="1" x14ac:dyDescent="0.2">
      <c r="A28" s="14">
        <f>'9'!A27</f>
        <v>19</v>
      </c>
      <c r="B28" s="14"/>
      <c r="C28" s="14" t="str">
        <f>'9'!C27</f>
        <v>Manduro</v>
      </c>
      <c r="D28" s="604">
        <v>1373</v>
      </c>
      <c r="E28" s="1050">
        <v>15</v>
      </c>
      <c r="F28" s="449">
        <f t="shared" si="0"/>
        <v>1.0924981791697013</v>
      </c>
      <c r="G28" s="566">
        <v>1518</v>
      </c>
      <c r="H28" s="1050">
        <v>28</v>
      </c>
      <c r="I28" s="449">
        <f t="shared" si="1"/>
        <v>1.8445322793148879</v>
      </c>
      <c r="J28" s="566">
        <v>1303</v>
      </c>
      <c r="K28" s="1050">
        <v>28</v>
      </c>
      <c r="L28" s="449">
        <f t="shared" si="2"/>
        <v>2.1488871834228704</v>
      </c>
    </row>
    <row r="29" spans="1:12" ht="17.25" customHeight="1" x14ac:dyDescent="0.2">
      <c r="A29" s="14">
        <f>'9'!A28</f>
        <v>20</v>
      </c>
      <c r="B29" s="14" t="str">
        <f>'9'!B28</f>
        <v>Dlanggu</v>
      </c>
      <c r="C29" s="14" t="str">
        <f>'9'!C28</f>
        <v>Dlanggu</v>
      </c>
      <c r="D29" s="604">
        <v>3674</v>
      </c>
      <c r="E29" s="1050">
        <v>187</v>
      </c>
      <c r="F29" s="449">
        <f t="shared" si="0"/>
        <v>5.0898203592814371</v>
      </c>
      <c r="G29" s="566">
        <v>3674</v>
      </c>
      <c r="H29" s="1050">
        <v>179</v>
      </c>
      <c r="I29" s="449">
        <f t="shared" si="1"/>
        <v>4.8720740337506809</v>
      </c>
      <c r="J29" s="566">
        <v>3674</v>
      </c>
      <c r="K29" s="1050">
        <v>97</v>
      </c>
      <c r="L29" s="449">
        <f t="shared" si="2"/>
        <v>2.6401741970604244</v>
      </c>
    </row>
    <row r="30" spans="1:12" ht="17.25" customHeight="1" x14ac:dyDescent="0.2">
      <c r="A30" s="14">
        <f>'9'!A29</f>
        <v>21</v>
      </c>
      <c r="B30" s="14" t="str">
        <f>'9'!B29</f>
        <v>Kutorejo</v>
      </c>
      <c r="C30" s="14" t="str">
        <f>'9'!C29</f>
        <v>Kutorejo</v>
      </c>
      <c r="D30" s="604">
        <v>1894</v>
      </c>
      <c r="E30" s="1050">
        <v>18</v>
      </c>
      <c r="F30" s="449">
        <f t="shared" ref="F30:F36" si="3">E30/D30*100</f>
        <v>0.9503695881731784</v>
      </c>
      <c r="G30" s="566">
        <v>2203</v>
      </c>
      <c r="H30" s="1050">
        <v>87</v>
      </c>
      <c r="I30" s="449">
        <f t="shared" ref="I30:I36" si="4">H30/G30*100</f>
        <v>3.9491602360417613</v>
      </c>
      <c r="J30" s="566">
        <v>1868</v>
      </c>
      <c r="K30" s="1050">
        <v>44</v>
      </c>
      <c r="L30" s="449">
        <f t="shared" ref="L30:L36" si="5">K30/J30*100</f>
        <v>2.3554603854389722</v>
      </c>
    </row>
    <row r="31" spans="1:12" ht="17.25" customHeight="1" x14ac:dyDescent="0.2">
      <c r="A31" s="14">
        <f>'9'!A30</f>
        <v>22</v>
      </c>
      <c r="B31" s="14"/>
      <c r="C31" s="14" t="str">
        <f>'9'!C30</f>
        <v>Pesanggrahan</v>
      </c>
      <c r="D31" s="604">
        <v>1284</v>
      </c>
      <c r="E31" s="1050">
        <v>34</v>
      </c>
      <c r="F31" s="449">
        <f t="shared" si="3"/>
        <v>2.64797507788162</v>
      </c>
      <c r="G31" s="566">
        <v>2058</v>
      </c>
      <c r="H31" s="1050">
        <v>41</v>
      </c>
      <c r="I31" s="449">
        <f t="shared" si="4"/>
        <v>1.9922254616132167</v>
      </c>
      <c r="J31" s="566">
        <v>1240</v>
      </c>
      <c r="K31" s="1050">
        <v>53</v>
      </c>
      <c r="L31" s="449">
        <f t="shared" si="5"/>
        <v>4.274193548387097</v>
      </c>
    </row>
    <row r="32" spans="1:12" ht="17.25" customHeight="1" x14ac:dyDescent="0.2">
      <c r="A32" s="14">
        <f>'9'!A31</f>
        <v>23</v>
      </c>
      <c r="B32" s="14" t="str">
        <f>'9'!B31</f>
        <v>Pacet</v>
      </c>
      <c r="C32" s="14" t="str">
        <f>'9'!C31</f>
        <v>Pacet</v>
      </c>
      <c r="D32" s="604">
        <v>1655</v>
      </c>
      <c r="E32" s="1050">
        <v>115</v>
      </c>
      <c r="F32" s="449">
        <f t="shared" si="3"/>
        <v>6.9486404833836861</v>
      </c>
      <c r="G32" s="566">
        <v>1653</v>
      </c>
      <c r="H32" s="1050">
        <v>238</v>
      </c>
      <c r="I32" s="449">
        <f t="shared" si="4"/>
        <v>14.398064125831823</v>
      </c>
      <c r="J32" s="566">
        <v>1654</v>
      </c>
      <c r="K32" s="1050">
        <v>54</v>
      </c>
      <c r="L32" s="449">
        <f t="shared" si="5"/>
        <v>3.2648125755743655</v>
      </c>
    </row>
    <row r="33" spans="1:12" ht="17.25" customHeight="1" x14ac:dyDescent="0.2">
      <c r="A33" s="14">
        <f>'9'!A32</f>
        <v>24</v>
      </c>
      <c r="B33" s="14"/>
      <c r="C33" s="14" t="str">
        <f>'9'!C32</f>
        <v>Pandan</v>
      </c>
      <c r="D33" s="604">
        <v>1344</v>
      </c>
      <c r="E33" s="1050">
        <v>87</v>
      </c>
      <c r="F33" s="449">
        <f t="shared" si="3"/>
        <v>6.4732142857142865</v>
      </c>
      <c r="G33" s="566">
        <v>1796</v>
      </c>
      <c r="H33" s="1050">
        <v>146</v>
      </c>
      <c r="I33" s="449">
        <f t="shared" si="4"/>
        <v>8.1291759465478837</v>
      </c>
      <c r="J33" s="566">
        <v>1359</v>
      </c>
      <c r="K33" s="1050">
        <v>79</v>
      </c>
      <c r="L33" s="449">
        <f t="shared" si="5"/>
        <v>5.8130978660779986</v>
      </c>
    </row>
    <row r="34" spans="1:12" ht="17.25" customHeight="1" x14ac:dyDescent="0.2">
      <c r="A34" s="14">
        <f>'9'!A33</f>
        <v>25</v>
      </c>
      <c r="B34" s="14" t="str">
        <f>'9'!B33</f>
        <v>Trawas</v>
      </c>
      <c r="C34" s="14" t="str">
        <f>'9'!C33</f>
        <v>Trawas</v>
      </c>
      <c r="D34" s="604">
        <v>1260</v>
      </c>
      <c r="E34" s="1050">
        <v>17</v>
      </c>
      <c r="F34" s="449">
        <f t="shared" si="3"/>
        <v>1.3492063492063493</v>
      </c>
      <c r="G34" s="566">
        <v>2013</v>
      </c>
      <c r="H34" s="1050">
        <v>193</v>
      </c>
      <c r="I34" s="449">
        <f t="shared" si="4"/>
        <v>9.5876800794833592</v>
      </c>
      <c r="J34" s="566">
        <v>1283</v>
      </c>
      <c r="K34" s="1050">
        <v>22</v>
      </c>
      <c r="L34" s="449">
        <f t="shared" si="5"/>
        <v>1.7147310989867499</v>
      </c>
    </row>
    <row r="35" spans="1:12" ht="17.25" customHeight="1" x14ac:dyDescent="0.2">
      <c r="A35" s="14">
        <f>'9'!A34</f>
        <v>26</v>
      </c>
      <c r="B35" s="14" t="str">
        <f>'9'!B34</f>
        <v>Gondang</v>
      </c>
      <c r="C35" s="14" t="str">
        <f>'9'!C34</f>
        <v>Gondang</v>
      </c>
      <c r="D35" s="604">
        <v>2278</v>
      </c>
      <c r="E35" s="1050">
        <v>94</v>
      </c>
      <c r="F35" s="449">
        <f t="shared" si="3"/>
        <v>4.1264266900790165</v>
      </c>
      <c r="G35" s="566">
        <v>2277</v>
      </c>
      <c r="H35" s="1050">
        <v>74</v>
      </c>
      <c r="I35" s="449">
        <f t="shared" si="4"/>
        <v>3.2498902064119455</v>
      </c>
      <c r="J35" s="566">
        <v>2283</v>
      </c>
      <c r="K35" s="1050">
        <v>58</v>
      </c>
      <c r="L35" s="449">
        <f t="shared" si="5"/>
        <v>2.5405168637757334</v>
      </c>
    </row>
    <row r="36" spans="1:12" ht="17.25" customHeight="1" x14ac:dyDescent="0.2">
      <c r="A36" s="14">
        <f>'9'!A35</f>
        <v>27</v>
      </c>
      <c r="B36" s="14" t="str">
        <f>'9'!B35</f>
        <v>Jatirejo</v>
      </c>
      <c r="C36" s="14" t="str">
        <f>'9'!C35</f>
        <v>Jatirejo</v>
      </c>
      <c r="D36" s="604">
        <v>2990</v>
      </c>
      <c r="E36" s="1050">
        <v>222</v>
      </c>
      <c r="F36" s="449">
        <f t="shared" si="3"/>
        <v>7.424749163879599</v>
      </c>
      <c r="G36" s="566">
        <v>2990</v>
      </c>
      <c r="H36" s="1050">
        <v>209</v>
      </c>
      <c r="I36" s="449">
        <f t="shared" si="4"/>
        <v>6.9899665551839458</v>
      </c>
      <c r="J36" s="566">
        <v>2990</v>
      </c>
      <c r="K36" s="1050">
        <v>230</v>
      </c>
      <c r="L36" s="449">
        <f t="shared" si="5"/>
        <v>7.6923076923076925</v>
      </c>
    </row>
    <row r="37" spans="1:12" ht="20.25" customHeight="1" x14ac:dyDescent="0.2">
      <c r="A37" s="251" t="s">
        <v>157</v>
      </c>
      <c r="B37" s="271"/>
      <c r="C37" s="275"/>
      <c r="D37" s="851">
        <f>SUM(D10:D36)</f>
        <v>58397</v>
      </c>
      <c r="E37" s="848">
        <f>SUM(E10:E36)</f>
        <v>2181</v>
      </c>
      <c r="F37" s="680">
        <f>E37/D37*100</f>
        <v>3.7347808962789184</v>
      </c>
      <c r="G37" s="851">
        <f>SUM(G10:G36)</f>
        <v>62493</v>
      </c>
      <c r="H37" s="848">
        <f>SUM(H10:H36)</f>
        <v>2623</v>
      </c>
      <c r="I37" s="680">
        <f>H37/D37*100</f>
        <v>4.4916690925903735</v>
      </c>
      <c r="J37" s="851">
        <f>SUM(J10:J36)</f>
        <v>57558</v>
      </c>
      <c r="K37" s="848">
        <f>SUM(K10:K36)</f>
        <v>1723</v>
      </c>
      <c r="L37" s="680">
        <f>K37/D37*100</f>
        <v>2.9504940322276831</v>
      </c>
    </row>
    <row r="39" spans="1:12" ht="20.25" customHeight="1" x14ac:dyDescent="0.2">
      <c r="A39" s="689" t="s">
        <v>1342</v>
      </c>
    </row>
    <row r="40" spans="1:12" x14ac:dyDescent="0.2">
      <c r="A40" s="42"/>
    </row>
  </sheetData>
  <mergeCells count="9">
    <mergeCell ref="H7:I7"/>
    <mergeCell ref="J7:J8"/>
    <mergeCell ref="K7:L7"/>
    <mergeCell ref="A7:A8"/>
    <mergeCell ref="B7:B8"/>
    <mergeCell ref="C7:C8"/>
    <mergeCell ref="D7:D8"/>
    <mergeCell ref="E7:F7"/>
    <mergeCell ref="G7:G8"/>
  </mergeCells>
  <phoneticPr fontId="0" type="noConversion"/>
  <printOptions horizontalCentered="1"/>
  <pageMargins left="0.90551181102362199" right="0.90551181102362199" top="0.59" bottom="0.90551181102362199" header="0" footer="0"/>
  <pageSetup paperSize="5" scale="73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0"/>
    <pageSetUpPr fitToPage="1"/>
  </sheetPr>
  <dimension ref="A1:AE42"/>
  <sheetViews>
    <sheetView view="pageBreakPreview" topLeftCell="C1" zoomScale="60" zoomScaleNormal="64" workbookViewId="0">
      <selection activeCell="U26" sqref="U26"/>
    </sheetView>
  </sheetViews>
  <sheetFormatPr defaultColWidth="21.7109375" defaultRowHeight="15" x14ac:dyDescent="0.2"/>
  <cols>
    <col min="1" max="1" width="5.7109375" style="4" customWidth="1"/>
    <col min="2" max="3" width="21.7109375" style="4" customWidth="1"/>
    <col min="4" max="4" width="11.7109375" style="4" customWidth="1"/>
    <col min="5" max="5" width="13.42578125" style="4" customWidth="1"/>
    <col min="6" max="7" width="11.7109375" style="4" customWidth="1"/>
    <col min="8" max="8" width="13" style="4" customWidth="1"/>
    <col min="9" max="10" width="11.7109375" style="4" customWidth="1"/>
    <col min="11" max="11" width="13.42578125" style="4" customWidth="1"/>
    <col min="12" max="12" width="11.7109375" style="4" customWidth="1"/>
    <col min="13" max="14" width="13.140625" style="4" customWidth="1"/>
    <col min="15" max="16" width="11.7109375" style="4" customWidth="1"/>
    <col min="17" max="17" width="13.42578125" style="4" customWidth="1"/>
    <col min="18" max="19" width="11.7109375" style="4" customWidth="1"/>
    <col min="20" max="20" width="13.85546875" style="4" customWidth="1"/>
    <col min="21" max="22" width="11.7109375" style="4" customWidth="1"/>
    <col min="23" max="23" width="13.140625" style="4" customWidth="1"/>
    <col min="24" max="24" width="11.7109375" style="4" customWidth="1"/>
    <col min="25" max="253" width="9.140625" style="4" customWidth="1"/>
    <col min="254" max="254" width="5.7109375" style="4" customWidth="1"/>
    <col min="255" max="16384" width="21.7109375" style="4"/>
  </cols>
  <sheetData>
    <row r="1" spans="1:31" x14ac:dyDescent="0.2">
      <c r="A1" s="3" t="s">
        <v>689</v>
      </c>
    </row>
    <row r="3" spans="1:31" s="203" customFormat="1" ht="16.5" x14ac:dyDescent="0.2">
      <c r="A3" s="1215" t="s">
        <v>1010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5"/>
      <c r="P3" s="1215"/>
      <c r="Q3" s="1215"/>
      <c r="R3" s="1215"/>
      <c r="S3" s="1215"/>
      <c r="T3" s="1215"/>
      <c r="U3" s="1215"/>
      <c r="V3" s="1215"/>
      <c r="W3" s="1215"/>
      <c r="X3" s="1215"/>
    </row>
    <row r="4" spans="1:31" s="203" customFormat="1" ht="16.5" x14ac:dyDescent="0.2">
      <c r="K4" s="210" t="str">
        <f>'1'!E5</f>
        <v>KABUPATEN</v>
      </c>
      <c r="L4" s="206" t="str">
        <f>'1'!F5</f>
        <v>MOJOKERTO</v>
      </c>
    </row>
    <row r="5" spans="1:31" s="203" customFormat="1" ht="16.5" x14ac:dyDescent="0.2">
      <c r="K5" s="210" t="str">
        <f>'1'!E6</f>
        <v xml:space="preserve">TAHUN </v>
      </c>
      <c r="L5" s="206">
        <f>'1'!F6</f>
        <v>2021</v>
      </c>
    </row>
    <row r="6" spans="1:31" x14ac:dyDescent="0.2">
      <c r="M6" s="378"/>
      <c r="N6" s="378"/>
      <c r="O6" s="378"/>
    </row>
    <row r="7" spans="1:31" ht="19.5" customHeight="1" x14ac:dyDescent="0.2">
      <c r="A7" s="1170" t="s">
        <v>153</v>
      </c>
      <c r="B7" s="1170" t="s">
        <v>154</v>
      </c>
      <c r="C7" s="1170" t="s">
        <v>156</v>
      </c>
      <c r="D7" s="1178" t="s">
        <v>457</v>
      </c>
      <c r="E7" s="1179"/>
      <c r="F7" s="1179"/>
      <c r="G7" s="1179"/>
      <c r="H7" s="1179"/>
      <c r="I7" s="1179"/>
      <c r="J7" s="1179"/>
      <c r="K7" s="1179"/>
      <c r="L7" s="1179"/>
      <c r="M7" s="1224" t="s">
        <v>1065</v>
      </c>
      <c r="N7" s="1224"/>
      <c r="O7" s="1224"/>
      <c r="P7" s="1173" t="s">
        <v>458</v>
      </c>
      <c r="Q7" s="1211"/>
      <c r="R7" s="1211"/>
      <c r="S7" s="1211"/>
      <c r="T7" s="1211"/>
      <c r="U7" s="1211"/>
      <c r="V7" s="1211"/>
      <c r="W7" s="1211"/>
      <c r="X7" s="1210"/>
    </row>
    <row r="8" spans="1:31" ht="46.5" customHeight="1" x14ac:dyDescent="0.2">
      <c r="A8" s="1171"/>
      <c r="B8" s="1171"/>
      <c r="C8" s="1171"/>
      <c r="D8" s="1224" t="s">
        <v>459</v>
      </c>
      <c r="E8" s="1224"/>
      <c r="F8" s="1224"/>
      <c r="G8" s="1224" t="s">
        <v>460</v>
      </c>
      <c r="H8" s="1224"/>
      <c r="I8" s="1224"/>
      <c r="J8" s="1224" t="s">
        <v>461</v>
      </c>
      <c r="K8" s="1224"/>
      <c r="L8" s="1178"/>
      <c r="M8" s="1224"/>
      <c r="N8" s="1224"/>
      <c r="O8" s="1224"/>
      <c r="P8" s="1224" t="s">
        <v>462</v>
      </c>
      <c r="Q8" s="1224"/>
      <c r="R8" s="1224"/>
      <c r="S8" s="1224" t="s">
        <v>463</v>
      </c>
      <c r="T8" s="1224"/>
      <c r="U8" s="1224"/>
      <c r="V8" s="1224" t="s">
        <v>464</v>
      </c>
      <c r="W8" s="1224"/>
      <c r="X8" s="1224"/>
    </row>
    <row r="9" spans="1:31" ht="54" customHeight="1" x14ac:dyDescent="0.2">
      <c r="A9" s="1172"/>
      <c r="B9" s="1172"/>
      <c r="C9" s="1172"/>
      <c r="D9" s="136" t="s">
        <v>465</v>
      </c>
      <c r="E9" s="117" t="s">
        <v>221</v>
      </c>
      <c r="F9" s="117" t="s">
        <v>164</v>
      </c>
      <c r="G9" s="136" t="s">
        <v>465</v>
      </c>
      <c r="H9" s="117" t="s">
        <v>221</v>
      </c>
      <c r="I9" s="117" t="s">
        <v>164</v>
      </c>
      <c r="J9" s="136" t="s">
        <v>465</v>
      </c>
      <c r="K9" s="117" t="s">
        <v>221</v>
      </c>
      <c r="L9" s="117" t="s">
        <v>164</v>
      </c>
      <c r="M9" s="136" t="s">
        <v>161</v>
      </c>
      <c r="N9" s="117" t="s">
        <v>221</v>
      </c>
      <c r="O9" s="117" t="s">
        <v>164</v>
      </c>
      <c r="P9" s="137" t="s">
        <v>161</v>
      </c>
      <c r="Q9" s="117" t="s">
        <v>221</v>
      </c>
      <c r="R9" s="117" t="s">
        <v>164</v>
      </c>
      <c r="S9" s="137" t="s">
        <v>161</v>
      </c>
      <c r="T9" s="117" t="s">
        <v>221</v>
      </c>
      <c r="U9" s="117" t="s">
        <v>164</v>
      </c>
      <c r="V9" s="137" t="s">
        <v>161</v>
      </c>
      <c r="W9" s="117" t="s">
        <v>221</v>
      </c>
      <c r="X9" s="117" t="s">
        <v>164</v>
      </c>
      <c r="Z9" s="1206" t="s">
        <v>1339</v>
      </c>
      <c r="AA9" s="1206"/>
      <c r="AB9" s="1206"/>
      <c r="AD9" s="1206"/>
      <c r="AE9" s="1206"/>
    </row>
    <row r="10" spans="1:31" x14ac:dyDescent="0.2">
      <c r="A10" s="129">
        <v>1</v>
      </c>
      <c r="B10" s="129">
        <v>2</v>
      </c>
      <c r="C10" s="129">
        <v>3</v>
      </c>
      <c r="D10" s="129">
        <v>4</v>
      </c>
      <c r="E10" s="129">
        <v>5</v>
      </c>
      <c r="F10" s="129">
        <v>6</v>
      </c>
      <c r="G10" s="129">
        <v>7</v>
      </c>
      <c r="H10" s="129">
        <v>8</v>
      </c>
      <c r="I10" s="129">
        <v>9</v>
      </c>
      <c r="J10" s="129">
        <v>10</v>
      </c>
      <c r="K10" s="129">
        <v>11</v>
      </c>
      <c r="L10" s="129">
        <v>12</v>
      </c>
      <c r="M10" s="129">
        <v>13</v>
      </c>
      <c r="N10" s="129">
        <v>14</v>
      </c>
      <c r="O10" s="129">
        <v>15</v>
      </c>
      <c r="P10" s="129">
        <v>16</v>
      </c>
      <c r="Q10" s="129">
        <v>17</v>
      </c>
      <c r="R10" s="129">
        <v>18</v>
      </c>
      <c r="S10" s="129">
        <v>19</v>
      </c>
      <c r="T10" s="129">
        <v>20</v>
      </c>
      <c r="U10" s="129">
        <v>21</v>
      </c>
      <c r="V10" s="129">
        <v>22</v>
      </c>
      <c r="W10" s="129">
        <v>23</v>
      </c>
      <c r="X10" s="129">
        <v>24</v>
      </c>
      <c r="Z10" s="4" t="s">
        <v>1336</v>
      </c>
      <c r="AA10" s="4" t="s">
        <v>1338</v>
      </c>
    </row>
    <row r="11" spans="1:31" ht="17.25" customHeight="1" x14ac:dyDescent="0.2">
      <c r="A11" s="12">
        <f>'9'!A9</f>
        <v>1</v>
      </c>
      <c r="B11" s="12" t="str">
        <f>'9'!B9</f>
        <v>Sooko</v>
      </c>
      <c r="C11" s="12" t="str">
        <f>'9'!C9</f>
        <v>Sooko</v>
      </c>
      <c r="D11" s="160">
        <v>1014</v>
      </c>
      <c r="E11" s="160">
        <v>1014</v>
      </c>
      <c r="F11" s="658">
        <f>E11/D11*100</f>
        <v>100</v>
      </c>
      <c r="G11" s="160">
        <v>1364</v>
      </c>
      <c r="H11" s="160">
        <v>1364</v>
      </c>
      <c r="I11" s="658">
        <f t="shared" ref="I11:I30" si="0">H11/G11*100</f>
        <v>100</v>
      </c>
      <c r="J11" s="160">
        <v>1429</v>
      </c>
      <c r="K11" s="160">
        <v>1429</v>
      </c>
      <c r="L11" s="658">
        <f>K11/J11*100</f>
        <v>100</v>
      </c>
      <c r="M11" s="678">
        <f>D11+G11+AB11</f>
        <v>10552</v>
      </c>
      <c r="N11" s="678">
        <f>M11</f>
        <v>10552</v>
      </c>
      <c r="O11" s="658">
        <f>N11/M11*100</f>
        <v>100</v>
      </c>
      <c r="P11" s="160">
        <v>30</v>
      </c>
      <c r="Q11" s="160">
        <f>P11</f>
        <v>30</v>
      </c>
      <c r="R11" s="658">
        <f t="shared" ref="R11:R30" si="1">Q11/P11*100</f>
        <v>100</v>
      </c>
      <c r="S11" s="160">
        <v>15</v>
      </c>
      <c r="T11" s="160">
        <f>S11</f>
        <v>15</v>
      </c>
      <c r="U11" s="658">
        <f>T11/S11*100</f>
        <v>100</v>
      </c>
      <c r="V11" s="160">
        <v>12</v>
      </c>
      <c r="W11" s="160">
        <f>V11</f>
        <v>12</v>
      </c>
      <c r="X11" s="658">
        <f t="shared" ref="X11:X30" si="2">W11/V11*100</f>
        <v>100</v>
      </c>
      <c r="Y11" s="377"/>
      <c r="Z11" s="4">
        <v>5382</v>
      </c>
      <c r="AA11" s="4">
        <v>2792</v>
      </c>
      <c r="AB11" s="4">
        <f>Z11+AA11</f>
        <v>8174</v>
      </c>
    </row>
    <row r="12" spans="1:31" ht="17.25" customHeight="1" x14ac:dyDescent="0.2">
      <c r="A12" s="12">
        <f>'9'!A10</f>
        <v>2</v>
      </c>
      <c r="B12" s="12" t="str">
        <f>'9'!B10</f>
        <v>Trowulan</v>
      </c>
      <c r="C12" s="12" t="str">
        <f>'9'!C10</f>
        <v>Trowulan</v>
      </c>
      <c r="D12" s="160">
        <v>546</v>
      </c>
      <c r="E12" s="160">
        <v>546</v>
      </c>
      <c r="F12" s="658">
        <f t="shared" ref="F12:F30" si="3">E12/D12*100</f>
        <v>100</v>
      </c>
      <c r="G12" s="160">
        <v>622</v>
      </c>
      <c r="H12" s="160">
        <v>622</v>
      </c>
      <c r="I12" s="658">
        <f t="shared" si="0"/>
        <v>100</v>
      </c>
      <c r="J12" s="160">
        <v>438</v>
      </c>
      <c r="K12" s="160">
        <v>438</v>
      </c>
      <c r="L12" s="658">
        <f t="shared" ref="L12:L30" si="4">K12/J12*100</f>
        <v>100</v>
      </c>
      <c r="M12" s="678">
        <f t="shared" ref="M12:M37" si="5">D12+G12+AB12</f>
        <v>5501</v>
      </c>
      <c r="N12" s="678">
        <f t="shared" ref="N12:N37" si="6">M12</f>
        <v>5501</v>
      </c>
      <c r="O12" s="658">
        <f t="shared" ref="O12:O30" si="7">N12/M12*100</f>
        <v>100</v>
      </c>
      <c r="P12" s="160">
        <v>19</v>
      </c>
      <c r="Q12" s="160">
        <f t="shared" ref="Q12:Q37" si="8">P12</f>
        <v>19</v>
      </c>
      <c r="R12" s="658">
        <f t="shared" si="1"/>
        <v>100</v>
      </c>
      <c r="S12" s="160">
        <v>8</v>
      </c>
      <c r="T12" s="160">
        <f t="shared" ref="T12:T37" si="9">S12</f>
        <v>8</v>
      </c>
      <c r="U12" s="658">
        <f t="shared" ref="U12:U30" si="10">T12/S12*100</f>
        <v>100</v>
      </c>
      <c r="V12" s="160">
        <v>5</v>
      </c>
      <c r="W12" s="160">
        <f t="shared" ref="W12:W37" si="11">V12</f>
        <v>5</v>
      </c>
      <c r="X12" s="658">
        <f t="shared" si="2"/>
        <v>100</v>
      </c>
      <c r="Y12" s="377"/>
      <c r="Z12" s="4">
        <v>3196</v>
      </c>
      <c r="AA12" s="4">
        <v>1137</v>
      </c>
      <c r="AB12" s="4">
        <f t="shared" ref="AB12:AB37" si="12">Z12+AA12</f>
        <v>4333</v>
      </c>
    </row>
    <row r="13" spans="1:31" ht="17.25" customHeight="1" x14ac:dyDescent="0.2">
      <c r="A13" s="12">
        <f>'9'!A11</f>
        <v>3</v>
      </c>
      <c r="B13" s="12"/>
      <c r="C13" s="12" t="str">
        <f>'9'!C11</f>
        <v>Tawangsari</v>
      </c>
      <c r="D13" s="160">
        <v>394</v>
      </c>
      <c r="E13" s="160">
        <v>394</v>
      </c>
      <c r="F13" s="658">
        <f t="shared" si="3"/>
        <v>100</v>
      </c>
      <c r="G13" s="160">
        <v>321</v>
      </c>
      <c r="H13" s="160">
        <v>321</v>
      </c>
      <c r="I13" s="658">
        <f t="shared" si="0"/>
        <v>100</v>
      </c>
      <c r="J13" s="160">
        <v>64</v>
      </c>
      <c r="K13" s="160">
        <v>64</v>
      </c>
      <c r="L13" s="658">
        <f t="shared" si="4"/>
        <v>100</v>
      </c>
      <c r="M13" s="678">
        <f t="shared" si="5"/>
        <v>3993</v>
      </c>
      <c r="N13" s="678">
        <f t="shared" si="6"/>
        <v>3993</v>
      </c>
      <c r="O13" s="658">
        <f t="shared" si="7"/>
        <v>100</v>
      </c>
      <c r="P13" s="160">
        <v>15</v>
      </c>
      <c r="Q13" s="160">
        <f t="shared" si="8"/>
        <v>15</v>
      </c>
      <c r="R13" s="658">
        <f t="shared" si="1"/>
        <v>100</v>
      </c>
      <c r="S13" s="160">
        <v>5</v>
      </c>
      <c r="T13" s="160">
        <f t="shared" si="9"/>
        <v>5</v>
      </c>
      <c r="U13" s="658">
        <f t="shared" si="10"/>
        <v>100</v>
      </c>
      <c r="V13" s="160">
        <v>2</v>
      </c>
      <c r="W13" s="160">
        <f t="shared" si="11"/>
        <v>2</v>
      </c>
      <c r="X13" s="658">
        <f t="shared" si="2"/>
        <v>100</v>
      </c>
      <c r="Y13" s="377"/>
      <c r="Z13" s="4">
        <v>2587</v>
      </c>
      <c r="AA13" s="4">
        <v>691</v>
      </c>
      <c r="AB13" s="4">
        <f t="shared" si="12"/>
        <v>3278</v>
      </c>
    </row>
    <row r="14" spans="1:31" ht="17.25" customHeight="1" x14ac:dyDescent="0.2">
      <c r="A14" s="12">
        <f>'9'!A12</f>
        <v>4</v>
      </c>
      <c r="B14" s="12" t="str">
        <f>'9'!B12</f>
        <v>Puri</v>
      </c>
      <c r="C14" s="12" t="str">
        <f>'9'!C12</f>
        <v>Puri</v>
      </c>
      <c r="D14" s="160">
        <v>1088</v>
      </c>
      <c r="E14" s="160">
        <v>1088</v>
      </c>
      <c r="F14" s="658">
        <f t="shared" si="3"/>
        <v>100</v>
      </c>
      <c r="G14" s="160">
        <v>755</v>
      </c>
      <c r="H14" s="160">
        <v>755</v>
      </c>
      <c r="I14" s="658">
        <f t="shared" si="0"/>
        <v>100</v>
      </c>
      <c r="J14" s="160">
        <v>928</v>
      </c>
      <c r="K14" s="160">
        <v>928</v>
      </c>
      <c r="L14" s="658">
        <f t="shared" si="4"/>
        <v>100</v>
      </c>
      <c r="M14" s="678">
        <f t="shared" si="5"/>
        <v>9156</v>
      </c>
      <c r="N14" s="678">
        <f t="shared" si="6"/>
        <v>9156</v>
      </c>
      <c r="O14" s="658">
        <f t="shared" si="7"/>
        <v>100</v>
      </c>
      <c r="P14" s="160">
        <v>37</v>
      </c>
      <c r="Q14" s="160">
        <f t="shared" si="8"/>
        <v>37</v>
      </c>
      <c r="R14" s="658">
        <f t="shared" si="1"/>
        <v>100</v>
      </c>
      <c r="S14" s="160">
        <v>14</v>
      </c>
      <c r="T14" s="160">
        <f t="shared" si="9"/>
        <v>14</v>
      </c>
      <c r="U14" s="658">
        <f t="shared" si="10"/>
        <v>100</v>
      </c>
      <c r="V14" s="160">
        <v>9</v>
      </c>
      <c r="W14" s="160">
        <f t="shared" si="11"/>
        <v>9</v>
      </c>
      <c r="X14" s="658">
        <f t="shared" si="2"/>
        <v>100</v>
      </c>
      <c r="Y14" s="377"/>
      <c r="Z14" s="4">
        <v>5849</v>
      </c>
      <c r="AA14" s="4">
        <v>1464</v>
      </c>
      <c r="AB14" s="4">
        <f t="shared" si="12"/>
        <v>7313</v>
      </c>
    </row>
    <row r="15" spans="1:31" ht="17.25" customHeight="1" x14ac:dyDescent="0.2">
      <c r="A15" s="12">
        <f>'9'!A13</f>
        <v>5</v>
      </c>
      <c r="B15" s="12" t="str">
        <f>'9'!B13</f>
        <v>Mojoanyar</v>
      </c>
      <c r="C15" s="12" t="str">
        <f>'9'!C13</f>
        <v>Gayaman</v>
      </c>
      <c r="D15" s="160">
        <v>628</v>
      </c>
      <c r="E15" s="160">
        <v>628</v>
      </c>
      <c r="F15" s="658">
        <f t="shared" si="3"/>
        <v>100</v>
      </c>
      <c r="G15" s="160">
        <v>497</v>
      </c>
      <c r="H15" s="160">
        <v>497</v>
      </c>
      <c r="I15" s="658">
        <f t="shared" si="0"/>
        <v>100</v>
      </c>
      <c r="J15" s="160">
        <v>690</v>
      </c>
      <c r="K15" s="160">
        <v>690</v>
      </c>
      <c r="L15" s="658">
        <f t="shared" si="4"/>
        <v>100</v>
      </c>
      <c r="M15" s="678">
        <f t="shared" si="5"/>
        <v>7169</v>
      </c>
      <c r="N15" s="678">
        <f t="shared" si="6"/>
        <v>7169</v>
      </c>
      <c r="O15" s="658">
        <f t="shared" si="7"/>
        <v>100</v>
      </c>
      <c r="P15" s="160">
        <v>24</v>
      </c>
      <c r="Q15" s="160">
        <f t="shared" si="8"/>
        <v>24</v>
      </c>
      <c r="R15" s="658">
        <f t="shared" si="1"/>
        <v>100</v>
      </c>
      <c r="S15" s="160">
        <v>4</v>
      </c>
      <c r="T15" s="160">
        <f t="shared" si="9"/>
        <v>4</v>
      </c>
      <c r="U15" s="658">
        <f t="shared" si="10"/>
        <v>100</v>
      </c>
      <c r="V15" s="160">
        <v>3</v>
      </c>
      <c r="W15" s="160">
        <f t="shared" si="11"/>
        <v>3</v>
      </c>
      <c r="X15" s="658">
        <f t="shared" si="2"/>
        <v>100</v>
      </c>
      <c r="Y15" s="377"/>
      <c r="Z15" s="4">
        <v>4844</v>
      </c>
      <c r="AA15" s="4">
        <v>1200</v>
      </c>
      <c r="AB15" s="4">
        <f t="shared" si="12"/>
        <v>6044</v>
      </c>
    </row>
    <row r="16" spans="1:31" ht="17.25" customHeight="1" x14ac:dyDescent="0.2">
      <c r="A16" s="12">
        <f>'9'!A14</f>
        <v>6</v>
      </c>
      <c r="B16" s="12" t="str">
        <f>'9'!B14</f>
        <v>Bangsal</v>
      </c>
      <c r="C16" s="12" t="str">
        <f>'9'!C14</f>
        <v>Bangsal</v>
      </c>
      <c r="D16" s="160">
        <v>825</v>
      </c>
      <c r="E16" s="160">
        <v>825</v>
      </c>
      <c r="F16" s="658">
        <f t="shared" si="3"/>
        <v>100</v>
      </c>
      <c r="G16" s="160">
        <v>1021</v>
      </c>
      <c r="H16" s="160">
        <v>1021</v>
      </c>
      <c r="I16" s="658">
        <f t="shared" si="0"/>
        <v>100</v>
      </c>
      <c r="J16" s="160">
        <v>613</v>
      </c>
      <c r="K16" s="160">
        <v>613</v>
      </c>
      <c r="L16" s="658">
        <f t="shared" si="4"/>
        <v>100</v>
      </c>
      <c r="M16" s="678">
        <f t="shared" si="5"/>
        <v>7981</v>
      </c>
      <c r="N16" s="678">
        <f t="shared" si="6"/>
        <v>7981</v>
      </c>
      <c r="O16" s="658">
        <f t="shared" si="7"/>
        <v>100</v>
      </c>
      <c r="P16" s="160">
        <v>30</v>
      </c>
      <c r="Q16" s="160">
        <f t="shared" si="8"/>
        <v>30</v>
      </c>
      <c r="R16" s="658">
        <f t="shared" si="1"/>
        <v>100</v>
      </c>
      <c r="S16" s="160">
        <v>8</v>
      </c>
      <c r="T16" s="160">
        <f t="shared" si="9"/>
        <v>8</v>
      </c>
      <c r="U16" s="658">
        <f t="shared" si="10"/>
        <v>100</v>
      </c>
      <c r="V16" s="160">
        <v>5</v>
      </c>
      <c r="W16" s="160">
        <f t="shared" si="11"/>
        <v>5</v>
      </c>
      <c r="X16" s="658">
        <f t="shared" si="2"/>
        <v>100</v>
      </c>
      <c r="Y16" s="377"/>
      <c r="Z16" s="4">
        <v>4364</v>
      </c>
      <c r="AA16" s="4">
        <v>1771</v>
      </c>
      <c r="AB16" s="4">
        <f t="shared" si="12"/>
        <v>6135</v>
      </c>
    </row>
    <row r="17" spans="1:28" ht="17.25" customHeight="1" x14ac:dyDescent="0.2">
      <c r="A17" s="12">
        <f>'9'!A15</f>
        <v>7</v>
      </c>
      <c r="B17" s="12" t="str">
        <f>'9'!B15</f>
        <v>Gedeg</v>
      </c>
      <c r="C17" s="12" t="str">
        <f>'9'!C15</f>
        <v>Gedeg</v>
      </c>
      <c r="D17" s="160">
        <v>452</v>
      </c>
      <c r="E17" s="160">
        <v>452</v>
      </c>
      <c r="F17" s="658">
        <f t="shared" si="3"/>
        <v>100</v>
      </c>
      <c r="G17" s="160">
        <v>497</v>
      </c>
      <c r="H17" s="160">
        <v>497</v>
      </c>
      <c r="I17" s="658">
        <f t="shared" si="0"/>
        <v>100</v>
      </c>
      <c r="J17" s="160">
        <v>424</v>
      </c>
      <c r="K17" s="160">
        <v>424</v>
      </c>
      <c r="L17" s="658">
        <f t="shared" si="4"/>
        <v>100</v>
      </c>
      <c r="M17" s="678">
        <f t="shared" si="5"/>
        <v>5295</v>
      </c>
      <c r="N17" s="678">
        <f t="shared" si="6"/>
        <v>5295</v>
      </c>
      <c r="O17" s="658">
        <f t="shared" si="7"/>
        <v>100</v>
      </c>
      <c r="P17" s="160">
        <v>22</v>
      </c>
      <c r="Q17" s="160">
        <f t="shared" si="8"/>
        <v>22</v>
      </c>
      <c r="R17" s="658">
        <f t="shared" si="1"/>
        <v>100</v>
      </c>
      <c r="S17" s="160">
        <v>7</v>
      </c>
      <c r="T17" s="160">
        <f t="shared" si="9"/>
        <v>7</v>
      </c>
      <c r="U17" s="658">
        <f t="shared" si="10"/>
        <v>100</v>
      </c>
      <c r="V17" s="160">
        <v>5</v>
      </c>
      <c r="W17" s="160">
        <f t="shared" si="11"/>
        <v>5</v>
      </c>
      <c r="X17" s="658">
        <f t="shared" si="2"/>
        <v>100</v>
      </c>
      <c r="Y17" s="377"/>
      <c r="Z17" s="4">
        <v>3514</v>
      </c>
      <c r="AA17" s="4">
        <v>832</v>
      </c>
      <c r="AB17" s="4">
        <f t="shared" si="12"/>
        <v>4346</v>
      </c>
    </row>
    <row r="18" spans="1:28" ht="17.25" customHeight="1" x14ac:dyDescent="0.2">
      <c r="A18" s="12">
        <f>'9'!A16</f>
        <v>8</v>
      </c>
      <c r="B18" s="12"/>
      <c r="C18" s="12" t="str">
        <f>'9'!C16</f>
        <v>Lespadangan</v>
      </c>
      <c r="D18" s="160">
        <v>227</v>
      </c>
      <c r="E18" s="160">
        <v>227</v>
      </c>
      <c r="F18" s="658">
        <f>E18/D18*100</f>
        <v>100</v>
      </c>
      <c r="G18" s="160">
        <v>307</v>
      </c>
      <c r="H18" s="160">
        <v>307</v>
      </c>
      <c r="I18" s="658">
        <f t="shared" si="0"/>
        <v>100</v>
      </c>
      <c r="J18" s="160">
        <v>0</v>
      </c>
      <c r="K18" s="160">
        <v>0</v>
      </c>
      <c r="L18" s="658">
        <v>0</v>
      </c>
      <c r="M18" s="678">
        <f t="shared" si="5"/>
        <v>4006</v>
      </c>
      <c r="N18" s="678">
        <f t="shared" si="6"/>
        <v>4006</v>
      </c>
      <c r="O18" s="658">
        <f t="shared" si="7"/>
        <v>100</v>
      </c>
      <c r="P18" s="160">
        <v>13</v>
      </c>
      <c r="Q18" s="160">
        <f t="shared" si="8"/>
        <v>13</v>
      </c>
      <c r="R18" s="658">
        <f t="shared" si="1"/>
        <v>100</v>
      </c>
      <c r="S18" s="160">
        <v>4</v>
      </c>
      <c r="T18" s="160">
        <f t="shared" si="9"/>
        <v>4</v>
      </c>
      <c r="U18" s="658">
        <f t="shared" si="10"/>
        <v>100</v>
      </c>
      <c r="V18" s="160">
        <v>0</v>
      </c>
      <c r="W18" s="160">
        <f t="shared" si="11"/>
        <v>0</v>
      </c>
      <c r="X18" s="658">
        <v>0</v>
      </c>
      <c r="Y18" s="377"/>
      <c r="Z18" s="4">
        <v>2913</v>
      </c>
      <c r="AA18" s="4">
        <v>559</v>
      </c>
      <c r="AB18" s="4">
        <f t="shared" si="12"/>
        <v>3472</v>
      </c>
    </row>
    <row r="19" spans="1:28" ht="17.25" customHeight="1" x14ac:dyDescent="0.2">
      <c r="A19" s="12">
        <f>'9'!A17</f>
        <v>9</v>
      </c>
      <c r="B19" s="12" t="str">
        <f>'9'!B17</f>
        <v>Kemlagi</v>
      </c>
      <c r="C19" s="12" t="str">
        <f>'9'!C17</f>
        <v>Kemlagi</v>
      </c>
      <c r="D19" s="160">
        <v>482</v>
      </c>
      <c r="E19" s="160">
        <v>482</v>
      </c>
      <c r="F19" s="658">
        <f t="shared" si="3"/>
        <v>100</v>
      </c>
      <c r="G19" s="160">
        <v>175</v>
      </c>
      <c r="H19" s="160">
        <v>175</v>
      </c>
      <c r="I19" s="658">
        <f t="shared" si="0"/>
        <v>100</v>
      </c>
      <c r="J19" s="160">
        <v>137</v>
      </c>
      <c r="K19" s="160">
        <v>137</v>
      </c>
      <c r="L19" s="658">
        <f t="shared" si="4"/>
        <v>100</v>
      </c>
      <c r="M19" s="678">
        <f t="shared" si="5"/>
        <v>4676</v>
      </c>
      <c r="N19" s="678">
        <f t="shared" si="6"/>
        <v>4676</v>
      </c>
      <c r="O19" s="658">
        <f t="shared" si="7"/>
        <v>100</v>
      </c>
      <c r="P19" s="160">
        <v>23</v>
      </c>
      <c r="Q19" s="160">
        <f t="shared" si="8"/>
        <v>23</v>
      </c>
      <c r="R19" s="658">
        <f t="shared" si="1"/>
        <v>100</v>
      </c>
      <c r="S19" s="160">
        <v>5</v>
      </c>
      <c r="T19" s="160">
        <f t="shared" si="9"/>
        <v>5</v>
      </c>
      <c r="U19" s="658">
        <f t="shared" si="10"/>
        <v>100</v>
      </c>
      <c r="V19" s="160">
        <v>4</v>
      </c>
      <c r="W19" s="160">
        <f t="shared" si="11"/>
        <v>4</v>
      </c>
      <c r="X19" s="658">
        <f t="shared" si="2"/>
        <v>100</v>
      </c>
      <c r="Y19" s="377"/>
      <c r="Z19" s="4">
        <v>3500</v>
      </c>
      <c r="AA19" s="4">
        <v>519</v>
      </c>
      <c r="AB19" s="4">
        <f t="shared" si="12"/>
        <v>4019</v>
      </c>
    </row>
    <row r="20" spans="1:28" ht="17.25" customHeight="1" x14ac:dyDescent="0.2">
      <c r="A20" s="12">
        <f>'9'!A18</f>
        <v>10</v>
      </c>
      <c r="B20" s="12"/>
      <c r="C20" s="12" t="str">
        <f>'9'!C18</f>
        <v>Kedungsari</v>
      </c>
      <c r="D20" s="160">
        <v>346</v>
      </c>
      <c r="E20" s="160">
        <v>346</v>
      </c>
      <c r="F20" s="658">
        <f t="shared" si="3"/>
        <v>100</v>
      </c>
      <c r="G20" s="160">
        <v>570</v>
      </c>
      <c r="H20" s="160">
        <v>570</v>
      </c>
      <c r="I20" s="658">
        <f t="shared" si="0"/>
        <v>100</v>
      </c>
      <c r="J20" s="160">
        <v>856</v>
      </c>
      <c r="K20" s="160">
        <v>856</v>
      </c>
      <c r="L20" s="658">
        <f t="shared" si="4"/>
        <v>100</v>
      </c>
      <c r="M20" s="678">
        <f t="shared" si="5"/>
        <v>3785</v>
      </c>
      <c r="N20" s="678">
        <f t="shared" si="6"/>
        <v>3785</v>
      </c>
      <c r="O20" s="658">
        <f t="shared" si="7"/>
        <v>100</v>
      </c>
      <c r="P20" s="160">
        <v>14</v>
      </c>
      <c r="Q20" s="160">
        <f t="shared" si="8"/>
        <v>14</v>
      </c>
      <c r="R20" s="658">
        <f t="shared" si="1"/>
        <v>100</v>
      </c>
      <c r="S20" s="160">
        <v>5</v>
      </c>
      <c r="T20" s="160">
        <f t="shared" si="9"/>
        <v>5</v>
      </c>
      <c r="U20" s="658">
        <f t="shared" si="10"/>
        <v>100</v>
      </c>
      <c r="V20" s="160">
        <v>4</v>
      </c>
      <c r="W20" s="160">
        <f t="shared" si="11"/>
        <v>4</v>
      </c>
      <c r="X20" s="658">
        <f t="shared" si="2"/>
        <v>100</v>
      </c>
      <c r="Y20" s="377"/>
      <c r="Z20" s="4">
        <v>1802</v>
      </c>
      <c r="AA20" s="4">
        <v>1067</v>
      </c>
      <c r="AB20" s="4">
        <f t="shared" si="12"/>
        <v>2869</v>
      </c>
    </row>
    <row r="21" spans="1:28" ht="17.25" customHeight="1" x14ac:dyDescent="0.2">
      <c r="A21" s="12">
        <f>'9'!A19</f>
        <v>11</v>
      </c>
      <c r="B21" s="12" t="str">
        <f>'9'!B19</f>
        <v>Dawarblandong</v>
      </c>
      <c r="C21" s="12" t="str">
        <f>'9'!C19</f>
        <v>Dawarblandong</v>
      </c>
      <c r="D21" s="160">
        <v>689</v>
      </c>
      <c r="E21" s="160">
        <v>689</v>
      </c>
      <c r="F21" s="658">
        <f t="shared" si="3"/>
        <v>100</v>
      </c>
      <c r="G21" s="160">
        <v>675</v>
      </c>
      <c r="H21" s="160">
        <v>675</v>
      </c>
      <c r="I21" s="658">
        <f t="shared" si="0"/>
        <v>100</v>
      </c>
      <c r="J21" s="160">
        <v>705</v>
      </c>
      <c r="K21" s="160">
        <v>705</v>
      </c>
      <c r="L21" s="658">
        <f t="shared" si="4"/>
        <v>100</v>
      </c>
      <c r="M21" s="678">
        <f t="shared" si="5"/>
        <v>6072</v>
      </c>
      <c r="N21" s="678">
        <f t="shared" si="6"/>
        <v>6072</v>
      </c>
      <c r="O21" s="658">
        <f t="shared" si="7"/>
        <v>100</v>
      </c>
      <c r="P21" s="160">
        <v>36</v>
      </c>
      <c r="Q21" s="160">
        <f t="shared" si="8"/>
        <v>36</v>
      </c>
      <c r="R21" s="658">
        <f t="shared" si="1"/>
        <v>100</v>
      </c>
      <c r="S21" s="160">
        <v>10</v>
      </c>
      <c r="T21" s="160">
        <f t="shared" si="9"/>
        <v>10</v>
      </c>
      <c r="U21" s="658">
        <f t="shared" si="10"/>
        <v>100</v>
      </c>
      <c r="V21" s="160">
        <v>7</v>
      </c>
      <c r="W21" s="160">
        <f t="shared" si="11"/>
        <v>7</v>
      </c>
      <c r="X21" s="658">
        <f t="shared" si="2"/>
        <v>100</v>
      </c>
      <c r="Y21" s="377"/>
      <c r="Z21" s="4">
        <v>3357</v>
      </c>
      <c r="AA21" s="4">
        <v>1351</v>
      </c>
      <c r="AB21" s="4">
        <f t="shared" si="12"/>
        <v>4708</v>
      </c>
    </row>
    <row r="22" spans="1:28" ht="17.25" customHeight="1" x14ac:dyDescent="0.2">
      <c r="A22" s="12">
        <f>'9'!A20</f>
        <v>12</v>
      </c>
      <c r="B22" s="12" t="str">
        <f>'9'!B20</f>
        <v>Jetis</v>
      </c>
      <c r="C22" s="12" t="str">
        <f>'9'!C20</f>
        <v>Kupang</v>
      </c>
      <c r="D22" s="160">
        <v>707</v>
      </c>
      <c r="E22" s="160">
        <v>707</v>
      </c>
      <c r="F22" s="658">
        <f>E22/D22*100</f>
        <v>100</v>
      </c>
      <c r="G22" s="160">
        <v>842</v>
      </c>
      <c r="H22" s="160">
        <v>842</v>
      </c>
      <c r="I22" s="658">
        <f t="shared" si="0"/>
        <v>100</v>
      </c>
      <c r="J22" s="160">
        <v>227</v>
      </c>
      <c r="K22" s="160">
        <v>227</v>
      </c>
      <c r="L22" s="658">
        <f t="shared" si="4"/>
        <v>100</v>
      </c>
      <c r="M22" s="678">
        <f t="shared" si="5"/>
        <v>5072</v>
      </c>
      <c r="N22" s="678">
        <f t="shared" si="6"/>
        <v>5072</v>
      </c>
      <c r="O22" s="658">
        <f t="shared" si="7"/>
        <v>100</v>
      </c>
      <c r="P22" s="160">
        <v>25</v>
      </c>
      <c r="Q22" s="160">
        <f t="shared" si="8"/>
        <v>25</v>
      </c>
      <c r="R22" s="658">
        <f t="shared" si="1"/>
        <v>100</v>
      </c>
      <c r="S22" s="160">
        <v>9</v>
      </c>
      <c r="T22" s="160">
        <f t="shared" si="9"/>
        <v>9</v>
      </c>
      <c r="U22" s="658">
        <f t="shared" si="10"/>
        <v>100</v>
      </c>
      <c r="V22" s="160">
        <v>7</v>
      </c>
      <c r="W22" s="160">
        <f t="shared" si="11"/>
        <v>7</v>
      </c>
      <c r="X22" s="658">
        <f t="shared" si="2"/>
        <v>100</v>
      </c>
      <c r="Y22" s="377"/>
      <c r="Z22" s="4">
        <v>1803</v>
      </c>
      <c r="AA22" s="4">
        <v>1720</v>
      </c>
      <c r="AB22" s="4">
        <f t="shared" si="12"/>
        <v>3523</v>
      </c>
    </row>
    <row r="23" spans="1:28" ht="17.25" customHeight="1" x14ac:dyDescent="0.2">
      <c r="A23" s="12">
        <f>'9'!A21</f>
        <v>13</v>
      </c>
      <c r="B23" s="12"/>
      <c r="C23" s="12" t="str">
        <f>'9'!C21</f>
        <v>Jetis</v>
      </c>
      <c r="D23" s="160">
        <v>412</v>
      </c>
      <c r="E23" s="160">
        <v>412</v>
      </c>
      <c r="F23" s="658">
        <f t="shared" si="3"/>
        <v>100</v>
      </c>
      <c r="G23" s="160">
        <v>124</v>
      </c>
      <c r="H23" s="160">
        <v>124</v>
      </c>
      <c r="I23" s="658">
        <f t="shared" si="0"/>
        <v>100</v>
      </c>
      <c r="J23" s="160">
        <v>541</v>
      </c>
      <c r="K23" s="160">
        <v>541</v>
      </c>
      <c r="L23" s="658">
        <f t="shared" si="4"/>
        <v>100</v>
      </c>
      <c r="M23" s="678">
        <f t="shared" si="5"/>
        <v>4205</v>
      </c>
      <c r="N23" s="678">
        <f t="shared" si="6"/>
        <v>4205</v>
      </c>
      <c r="O23" s="658">
        <f t="shared" si="7"/>
        <v>100</v>
      </c>
      <c r="P23" s="160">
        <v>20</v>
      </c>
      <c r="Q23" s="160">
        <f t="shared" si="8"/>
        <v>20</v>
      </c>
      <c r="R23" s="658">
        <f t="shared" si="1"/>
        <v>100</v>
      </c>
      <c r="S23" s="160">
        <v>5</v>
      </c>
      <c r="T23" s="160">
        <f t="shared" si="9"/>
        <v>5</v>
      </c>
      <c r="U23" s="658">
        <f t="shared" si="10"/>
        <v>100</v>
      </c>
      <c r="V23" s="160">
        <v>2</v>
      </c>
      <c r="W23" s="160">
        <f t="shared" si="11"/>
        <v>2</v>
      </c>
      <c r="X23" s="658">
        <f t="shared" si="2"/>
        <v>100</v>
      </c>
      <c r="Y23" s="377"/>
      <c r="Z23" s="4">
        <v>2317</v>
      </c>
      <c r="AA23" s="4">
        <v>1352</v>
      </c>
      <c r="AB23" s="4">
        <f t="shared" si="12"/>
        <v>3669</v>
      </c>
    </row>
    <row r="24" spans="1:28" ht="17.25" customHeight="1" x14ac:dyDescent="0.2">
      <c r="A24" s="12">
        <f>'9'!A22</f>
        <v>14</v>
      </c>
      <c r="B24" s="12" t="str">
        <f>'9'!B22</f>
        <v>Mojosari</v>
      </c>
      <c r="C24" s="12" t="str">
        <f>'9'!C22</f>
        <v>Mojosari</v>
      </c>
      <c r="D24" s="160">
        <v>974</v>
      </c>
      <c r="E24" s="160">
        <v>974</v>
      </c>
      <c r="F24" s="658">
        <f t="shared" si="3"/>
        <v>100</v>
      </c>
      <c r="G24" s="160">
        <v>944</v>
      </c>
      <c r="H24" s="160">
        <v>944</v>
      </c>
      <c r="I24" s="658">
        <f t="shared" si="0"/>
        <v>100</v>
      </c>
      <c r="J24" s="160">
        <v>2162</v>
      </c>
      <c r="K24" s="160">
        <v>2162</v>
      </c>
      <c r="L24" s="658">
        <f t="shared" si="4"/>
        <v>100</v>
      </c>
      <c r="M24" s="678">
        <f t="shared" si="5"/>
        <v>5566</v>
      </c>
      <c r="N24" s="678">
        <f t="shared" si="6"/>
        <v>5566</v>
      </c>
      <c r="O24" s="658">
        <f t="shared" si="7"/>
        <v>100</v>
      </c>
      <c r="P24" s="160">
        <v>25</v>
      </c>
      <c r="Q24" s="160">
        <f t="shared" si="8"/>
        <v>25</v>
      </c>
      <c r="R24" s="658">
        <f t="shared" si="1"/>
        <v>100</v>
      </c>
      <c r="S24" s="160">
        <v>14</v>
      </c>
      <c r="T24" s="160">
        <f t="shared" si="9"/>
        <v>14</v>
      </c>
      <c r="U24" s="658">
        <f t="shared" si="10"/>
        <v>100</v>
      </c>
      <c r="V24" s="160">
        <v>19</v>
      </c>
      <c r="W24" s="160">
        <f t="shared" si="11"/>
        <v>19</v>
      </c>
      <c r="X24" s="658">
        <f t="shared" si="2"/>
        <v>100</v>
      </c>
      <c r="Y24" s="377"/>
      <c r="Z24" s="4">
        <v>1804</v>
      </c>
      <c r="AA24" s="4">
        <v>1844</v>
      </c>
      <c r="AB24" s="4">
        <f t="shared" si="12"/>
        <v>3648</v>
      </c>
    </row>
    <row r="25" spans="1:28" ht="17.25" customHeight="1" x14ac:dyDescent="0.2">
      <c r="A25" s="12">
        <f>'9'!A23</f>
        <v>15</v>
      </c>
      <c r="B25" s="12"/>
      <c r="C25" s="12" t="str">
        <f>'9'!C23</f>
        <v>Modopuro</v>
      </c>
      <c r="D25" s="160">
        <v>514</v>
      </c>
      <c r="E25" s="160">
        <v>514</v>
      </c>
      <c r="F25" s="658">
        <f t="shared" si="3"/>
        <v>100</v>
      </c>
      <c r="G25" s="160">
        <v>475</v>
      </c>
      <c r="H25" s="160">
        <v>475</v>
      </c>
      <c r="I25" s="658">
        <f t="shared" si="0"/>
        <v>100</v>
      </c>
      <c r="J25" s="160">
        <v>69</v>
      </c>
      <c r="K25" s="160">
        <v>69</v>
      </c>
      <c r="L25" s="658">
        <f t="shared" si="4"/>
        <v>100</v>
      </c>
      <c r="M25" s="678">
        <f t="shared" si="5"/>
        <v>5207</v>
      </c>
      <c r="N25" s="678">
        <f t="shared" si="6"/>
        <v>5207</v>
      </c>
      <c r="O25" s="658">
        <f t="shared" si="7"/>
        <v>100</v>
      </c>
      <c r="P25" s="160">
        <v>15</v>
      </c>
      <c r="Q25" s="160">
        <f t="shared" si="8"/>
        <v>15</v>
      </c>
      <c r="R25" s="658">
        <f t="shared" si="1"/>
        <v>100</v>
      </c>
      <c r="S25" s="160">
        <v>5</v>
      </c>
      <c r="T25" s="160">
        <f t="shared" si="9"/>
        <v>5</v>
      </c>
      <c r="U25" s="658">
        <f t="shared" si="10"/>
        <v>100</v>
      </c>
      <c r="V25" s="160">
        <v>3</v>
      </c>
      <c r="W25" s="160">
        <f t="shared" si="11"/>
        <v>3</v>
      </c>
      <c r="X25" s="658">
        <f t="shared" si="2"/>
        <v>100</v>
      </c>
      <c r="Y25" s="377"/>
      <c r="Z25" s="4">
        <v>2865</v>
      </c>
      <c r="AA25" s="4">
        <v>1353</v>
      </c>
      <c r="AB25" s="4">
        <f t="shared" si="12"/>
        <v>4218</v>
      </c>
    </row>
    <row r="26" spans="1:28" ht="17.25" customHeight="1" x14ac:dyDescent="0.2">
      <c r="A26" s="12">
        <f>'9'!A24</f>
        <v>16</v>
      </c>
      <c r="B26" s="12" t="str">
        <f>'9'!B24</f>
        <v>Pungging</v>
      </c>
      <c r="C26" s="12" t="str">
        <f>'9'!C24</f>
        <v>Pungging</v>
      </c>
      <c r="D26" s="160">
        <v>605</v>
      </c>
      <c r="E26" s="160">
        <v>605</v>
      </c>
      <c r="F26" s="658">
        <f t="shared" si="3"/>
        <v>100</v>
      </c>
      <c r="G26" s="160">
        <v>1229</v>
      </c>
      <c r="H26" s="160">
        <v>1229</v>
      </c>
      <c r="I26" s="658">
        <f>H26/G26*100</f>
        <v>100</v>
      </c>
      <c r="J26" s="160">
        <v>1407</v>
      </c>
      <c r="K26" s="160">
        <v>1407</v>
      </c>
      <c r="L26" s="658">
        <f t="shared" si="4"/>
        <v>100</v>
      </c>
      <c r="M26" s="678">
        <f t="shared" si="5"/>
        <v>5241</v>
      </c>
      <c r="N26" s="678">
        <f t="shared" si="6"/>
        <v>5241</v>
      </c>
      <c r="O26" s="658">
        <f t="shared" si="7"/>
        <v>100</v>
      </c>
      <c r="P26" s="160">
        <v>23</v>
      </c>
      <c r="Q26" s="160">
        <f t="shared" si="8"/>
        <v>23</v>
      </c>
      <c r="R26" s="658">
        <f t="shared" si="1"/>
        <v>100</v>
      </c>
      <c r="S26" s="160">
        <v>11</v>
      </c>
      <c r="T26" s="160">
        <f t="shared" si="9"/>
        <v>11</v>
      </c>
      <c r="U26" s="658">
        <f t="shared" si="10"/>
        <v>100</v>
      </c>
      <c r="V26" s="160">
        <v>11</v>
      </c>
      <c r="W26" s="160">
        <f t="shared" si="11"/>
        <v>11</v>
      </c>
      <c r="X26" s="658">
        <f t="shared" si="2"/>
        <v>100</v>
      </c>
      <c r="Y26" s="377"/>
      <c r="Z26" s="4">
        <v>1805</v>
      </c>
      <c r="AA26" s="4">
        <v>1602</v>
      </c>
      <c r="AB26" s="4">
        <f t="shared" si="12"/>
        <v>3407</v>
      </c>
    </row>
    <row r="27" spans="1:28" ht="17.25" customHeight="1" x14ac:dyDescent="0.2">
      <c r="A27" s="12">
        <f>'9'!A25</f>
        <v>17</v>
      </c>
      <c r="B27" s="12"/>
      <c r="C27" s="12" t="str">
        <f>'9'!C25</f>
        <v>Watukenongo</v>
      </c>
      <c r="D27" s="160">
        <v>275</v>
      </c>
      <c r="E27" s="160">
        <v>275</v>
      </c>
      <c r="F27" s="658">
        <f t="shared" si="3"/>
        <v>100</v>
      </c>
      <c r="G27" s="160">
        <v>652</v>
      </c>
      <c r="H27" s="160">
        <v>652</v>
      </c>
      <c r="I27" s="658">
        <f t="shared" si="0"/>
        <v>100</v>
      </c>
      <c r="J27" s="160">
        <v>80</v>
      </c>
      <c r="K27" s="160">
        <v>80</v>
      </c>
      <c r="L27" s="658">
        <f t="shared" si="4"/>
        <v>100</v>
      </c>
      <c r="M27" s="678">
        <f t="shared" si="5"/>
        <v>3961</v>
      </c>
      <c r="N27" s="678">
        <f t="shared" si="6"/>
        <v>3961</v>
      </c>
      <c r="O27" s="658">
        <f t="shared" si="7"/>
        <v>100</v>
      </c>
      <c r="P27" s="160">
        <v>14</v>
      </c>
      <c r="Q27" s="160">
        <f t="shared" si="8"/>
        <v>14</v>
      </c>
      <c r="R27" s="658">
        <f t="shared" si="1"/>
        <v>100</v>
      </c>
      <c r="S27" s="160">
        <v>2</v>
      </c>
      <c r="T27" s="160">
        <f t="shared" si="9"/>
        <v>2</v>
      </c>
      <c r="U27" s="658">
        <f t="shared" si="10"/>
        <v>100</v>
      </c>
      <c r="V27" s="160">
        <v>2</v>
      </c>
      <c r="W27" s="160">
        <f t="shared" si="11"/>
        <v>2</v>
      </c>
      <c r="X27" s="658">
        <f>W27/V27*100</f>
        <v>100</v>
      </c>
      <c r="Y27" s="377"/>
      <c r="Z27" s="4">
        <v>1680</v>
      </c>
      <c r="AA27" s="4">
        <v>1354</v>
      </c>
      <c r="AB27" s="4">
        <f t="shared" si="12"/>
        <v>3034</v>
      </c>
    </row>
    <row r="28" spans="1:28" ht="17.25" customHeight="1" x14ac:dyDescent="0.2">
      <c r="A28" s="12">
        <f>'9'!A26</f>
        <v>18</v>
      </c>
      <c r="B28" s="12" t="str">
        <f>'9'!B26</f>
        <v>Ngoro</v>
      </c>
      <c r="C28" s="12" t="str">
        <f>'9'!C26</f>
        <v>Ngoro</v>
      </c>
      <c r="D28" s="160">
        <v>833</v>
      </c>
      <c r="E28" s="160">
        <v>833</v>
      </c>
      <c r="F28" s="658">
        <f t="shared" si="3"/>
        <v>100</v>
      </c>
      <c r="G28" s="160">
        <v>663</v>
      </c>
      <c r="H28" s="160">
        <v>663</v>
      </c>
      <c r="I28" s="658">
        <f t="shared" si="0"/>
        <v>100</v>
      </c>
      <c r="J28" s="160">
        <v>503</v>
      </c>
      <c r="K28" s="160">
        <v>503</v>
      </c>
      <c r="L28" s="658">
        <f t="shared" si="4"/>
        <v>100</v>
      </c>
      <c r="M28" s="678">
        <f t="shared" si="5"/>
        <v>4683</v>
      </c>
      <c r="N28" s="678">
        <f t="shared" si="6"/>
        <v>4683</v>
      </c>
      <c r="O28" s="658">
        <f t="shared" si="7"/>
        <v>100</v>
      </c>
      <c r="P28" s="160">
        <v>30</v>
      </c>
      <c r="Q28" s="160">
        <f t="shared" si="8"/>
        <v>30</v>
      </c>
      <c r="R28" s="658">
        <f t="shared" si="1"/>
        <v>100</v>
      </c>
      <c r="S28" s="160">
        <v>9</v>
      </c>
      <c r="T28" s="160">
        <f t="shared" si="9"/>
        <v>9</v>
      </c>
      <c r="U28" s="658">
        <f t="shared" si="10"/>
        <v>100</v>
      </c>
      <c r="V28" s="160">
        <v>7</v>
      </c>
      <c r="W28" s="160">
        <f t="shared" si="11"/>
        <v>7</v>
      </c>
      <c r="X28" s="658">
        <f t="shared" si="2"/>
        <v>100</v>
      </c>
      <c r="Y28" s="377"/>
      <c r="Z28" s="4">
        <v>1806</v>
      </c>
      <c r="AA28" s="4">
        <v>1381</v>
      </c>
      <c r="AB28" s="4">
        <f t="shared" si="12"/>
        <v>3187</v>
      </c>
    </row>
    <row r="29" spans="1:28" ht="17.25" customHeight="1" x14ac:dyDescent="0.2">
      <c r="A29" s="12">
        <f>'9'!A27</f>
        <v>19</v>
      </c>
      <c r="B29" s="12"/>
      <c r="C29" s="12" t="str">
        <f>'9'!C27</f>
        <v>Manduro</v>
      </c>
      <c r="D29" s="160">
        <v>356</v>
      </c>
      <c r="E29" s="160">
        <v>356</v>
      </c>
      <c r="F29" s="658">
        <f t="shared" si="3"/>
        <v>100</v>
      </c>
      <c r="G29" s="160">
        <v>364</v>
      </c>
      <c r="H29" s="160">
        <v>364</v>
      </c>
      <c r="I29" s="658">
        <f t="shared" si="0"/>
        <v>100</v>
      </c>
      <c r="J29" s="160">
        <v>50</v>
      </c>
      <c r="K29" s="160">
        <v>50</v>
      </c>
      <c r="L29" s="658">
        <f t="shared" si="4"/>
        <v>100</v>
      </c>
      <c r="M29" s="678">
        <f t="shared" si="5"/>
        <v>4448</v>
      </c>
      <c r="N29" s="678">
        <f t="shared" si="6"/>
        <v>4448</v>
      </c>
      <c r="O29" s="658">
        <f t="shared" si="7"/>
        <v>100</v>
      </c>
      <c r="P29" s="160">
        <v>15</v>
      </c>
      <c r="Q29" s="160">
        <f t="shared" si="8"/>
        <v>15</v>
      </c>
      <c r="R29" s="658">
        <f t="shared" si="1"/>
        <v>100</v>
      </c>
      <c r="S29" s="160">
        <v>6</v>
      </c>
      <c r="T29" s="160">
        <f t="shared" si="9"/>
        <v>6</v>
      </c>
      <c r="U29" s="658">
        <f>T29/S29*100</f>
        <v>100</v>
      </c>
      <c r="V29" s="160">
        <v>1</v>
      </c>
      <c r="W29" s="160">
        <f t="shared" si="11"/>
        <v>1</v>
      </c>
      <c r="X29" s="658">
        <f t="shared" si="2"/>
        <v>100</v>
      </c>
      <c r="Y29" s="377"/>
      <c r="Z29" s="4">
        <v>2373</v>
      </c>
      <c r="AA29" s="4">
        <v>1355</v>
      </c>
      <c r="AB29" s="4">
        <f t="shared" si="12"/>
        <v>3728</v>
      </c>
    </row>
    <row r="30" spans="1:28" ht="17.25" customHeight="1" x14ac:dyDescent="0.2">
      <c r="A30" s="12">
        <f>'9'!A28</f>
        <v>20</v>
      </c>
      <c r="B30" s="12" t="str">
        <f>'9'!B28</f>
        <v>Dlanggu</v>
      </c>
      <c r="C30" s="12" t="str">
        <f>'9'!C28</f>
        <v>Dlanggu</v>
      </c>
      <c r="D30" s="160">
        <v>709</v>
      </c>
      <c r="E30" s="160">
        <v>709</v>
      </c>
      <c r="F30" s="658">
        <f t="shared" si="3"/>
        <v>100</v>
      </c>
      <c r="G30" s="160">
        <v>608</v>
      </c>
      <c r="H30" s="160">
        <v>608</v>
      </c>
      <c r="I30" s="658">
        <f t="shared" si="0"/>
        <v>100</v>
      </c>
      <c r="J30" s="160">
        <v>539</v>
      </c>
      <c r="K30" s="160">
        <v>539</v>
      </c>
      <c r="L30" s="658">
        <f t="shared" si="4"/>
        <v>100</v>
      </c>
      <c r="M30" s="678">
        <f t="shared" si="5"/>
        <v>6675</v>
      </c>
      <c r="N30" s="678">
        <f t="shared" si="6"/>
        <v>6675</v>
      </c>
      <c r="O30" s="658">
        <f t="shared" si="7"/>
        <v>100</v>
      </c>
      <c r="P30" s="160">
        <v>31</v>
      </c>
      <c r="Q30" s="160">
        <f t="shared" si="8"/>
        <v>31</v>
      </c>
      <c r="R30" s="658">
        <f t="shared" si="1"/>
        <v>100</v>
      </c>
      <c r="S30" s="160">
        <v>6</v>
      </c>
      <c r="T30" s="160">
        <f t="shared" si="9"/>
        <v>6</v>
      </c>
      <c r="U30" s="658">
        <f t="shared" si="10"/>
        <v>100</v>
      </c>
      <c r="V30" s="160">
        <v>3</v>
      </c>
      <c r="W30" s="160">
        <f t="shared" si="11"/>
        <v>3</v>
      </c>
      <c r="X30" s="658">
        <f t="shared" si="2"/>
        <v>100</v>
      </c>
      <c r="Y30" s="377"/>
      <c r="Z30" s="4">
        <v>4050</v>
      </c>
      <c r="AA30" s="4">
        <v>1308</v>
      </c>
      <c r="AB30" s="4">
        <f t="shared" si="12"/>
        <v>5358</v>
      </c>
    </row>
    <row r="31" spans="1:28" ht="17.25" customHeight="1" x14ac:dyDescent="0.2">
      <c r="A31" s="12">
        <f>'9'!A29</f>
        <v>21</v>
      </c>
      <c r="B31" s="12" t="str">
        <f>'9'!B29</f>
        <v>Kutorejo</v>
      </c>
      <c r="C31" s="12" t="str">
        <f>'9'!C29</f>
        <v>Kutorejo</v>
      </c>
      <c r="D31" s="160">
        <v>366</v>
      </c>
      <c r="E31" s="160">
        <v>366</v>
      </c>
      <c r="F31" s="658">
        <f t="shared" ref="F31:F37" si="13">E31/D31*100</f>
        <v>100</v>
      </c>
      <c r="G31" s="160">
        <v>830</v>
      </c>
      <c r="H31" s="160">
        <v>830</v>
      </c>
      <c r="I31" s="658">
        <f t="shared" ref="I31:I37" si="14">H31/G31*100</f>
        <v>100</v>
      </c>
      <c r="J31" s="160">
        <v>446</v>
      </c>
      <c r="K31" s="160">
        <v>446</v>
      </c>
      <c r="L31" s="658">
        <f t="shared" ref="L31:L37" si="15">K31/J31*100</f>
        <v>100</v>
      </c>
      <c r="M31" s="678">
        <f t="shared" si="5"/>
        <v>7277</v>
      </c>
      <c r="N31" s="678">
        <f t="shared" si="6"/>
        <v>7277</v>
      </c>
      <c r="O31" s="658">
        <f t="shared" ref="O31:O37" si="16">N31/M31*100</f>
        <v>100</v>
      </c>
      <c r="P31" s="160">
        <v>20</v>
      </c>
      <c r="Q31" s="160">
        <f t="shared" si="8"/>
        <v>20</v>
      </c>
      <c r="R31" s="658">
        <f t="shared" ref="R31:R37" si="17">Q31/P31*100</f>
        <v>100</v>
      </c>
      <c r="S31" s="160">
        <v>5</v>
      </c>
      <c r="T31" s="160">
        <f t="shared" si="9"/>
        <v>5</v>
      </c>
      <c r="U31" s="658">
        <f t="shared" ref="U31:U37" si="18">T31/S31*100</f>
        <v>100</v>
      </c>
      <c r="V31" s="160">
        <v>3</v>
      </c>
      <c r="W31" s="160">
        <f t="shared" si="11"/>
        <v>3</v>
      </c>
      <c r="X31" s="658">
        <f t="shared" ref="X31:X37" si="19">W31/V31*100</f>
        <v>100</v>
      </c>
      <c r="Y31" s="377"/>
      <c r="Z31" s="4">
        <v>4399</v>
      </c>
      <c r="AA31" s="4">
        <v>1682</v>
      </c>
      <c r="AB31" s="4">
        <f t="shared" si="12"/>
        <v>6081</v>
      </c>
    </row>
    <row r="32" spans="1:28" ht="17.25" customHeight="1" x14ac:dyDescent="0.2">
      <c r="A32" s="12">
        <f>'9'!A30</f>
        <v>22</v>
      </c>
      <c r="B32" s="12"/>
      <c r="C32" s="12" t="str">
        <f>'9'!C30</f>
        <v>Pesanggrahan</v>
      </c>
      <c r="D32" s="160">
        <v>466</v>
      </c>
      <c r="E32" s="160">
        <v>466</v>
      </c>
      <c r="F32" s="658">
        <f t="shared" si="13"/>
        <v>100</v>
      </c>
      <c r="G32" s="160">
        <v>328</v>
      </c>
      <c r="H32" s="160">
        <v>328</v>
      </c>
      <c r="I32" s="658">
        <f t="shared" si="14"/>
        <v>100</v>
      </c>
      <c r="J32" s="160">
        <v>124</v>
      </c>
      <c r="K32" s="160">
        <v>124</v>
      </c>
      <c r="L32" s="658">
        <f t="shared" si="15"/>
        <v>100</v>
      </c>
      <c r="M32" s="678">
        <f t="shared" si="5"/>
        <v>3509</v>
      </c>
      <c r="N32" s="678">
        <f t="shared" si="6"/>
        <v>3509</v>
      </c>
      <c r="O32" s="658">
        <f t="shared" si="16"/>
        <v>100</v>
      </c>
      <c r="P32" s="160">
        <v>20</v>
      </c>
      <c r="Q32" s="160">
        <f t="shared" si="8"/>
        <v>20</v>
      </c>
      <c r="R32" s="658">
        <f t="shared" si="17"/>
        <v>100</v>
      </c>
      <c r="S32" s="160">
        <v>9</v>
      </c>
      <c r="T32" s="160">
        <f t="shared" si="9"/>
        <v>9</v>
      </c>
      <c r="U32" s="658">
        <f t="shared" si="18"/>
        <v>100</v>
      </c>
      <c r="V32" s="160">
        <v>3</v>
      </c>
      <c r="W32" s="160">
        <f t="shared" si="11"/>
        <v>3</v>
      </c>
      <c r="X32" s="658">
        <f t="shared" si="19"/>
        <v>100</v>
      </c>
      <c r="Y32" s="377"/>
      <c r="Z32" s="4">
        <v>2463</v>
      </c>
      <c r="AA32" s="4">
        <v>252</v>
      </c>
      <c r="AB32" s="4">
        <f t="shared" si="12"/>
        <v>2715</v>
      </c>
    </row>
    <row r="33" spans="1:28" ht="17.25" customHeight="1" x14ac:dyDescent="0.2">
      <c r="A33" s="12">
        <f>'9'!A31</f>
        <v>23</v>
      </c>
      <c r="B33" s="12" t="str">
        <f>'9'!B31</f>
        <v>Pacet</v>
      </c>
      <c r="C33" s="12" t="str">
        <f>'9'!C31</f>
        <v>Pacet</v>
      </c>
      <c r="D33" s="160">
        <v>508</v>
      </c>
      <c r="E33" s="160">
        <v>508</v>
      </c>
      <c r="F33" s="658">
        <f t="shared" si="13"/>
        <v>100</v>
      </c>
      <c r="G33" s="160">
        <v>720</v>
      </c>
      <c r="H33" s="160">
        <v>720</v>
      </c>
      <c r="I33" s="658">
        <f t="shared" si="14"/>
        <v>100</v>
      </c>
      <c r="J33" s="160">
        <v>243</v>
      </c>
      <c r="K33" s="160">
        <v>243</v>
      </c>
      <c r="L33" s="658">
        <f t="shared" si="15"/>
        <v>100</v>
      </c>
      <c r="M33" s="678">
        <f t="shared" si="5"/>
        <v>6430</v>
      </c>
      <c r="N33" s="678">
        <f t="shared" si="6"/>
        <v>6430</v>
      </c>
      <c r="O33" s="658">
        <f t="shared" si="16"/>
        <v>100</v>
      </c>
      <c r="P33" s="160">
        <v>19</v>
      </c>
      <c r="Q33" s="160">
        <f t="shared" si="8"/>
        <v>19</v>
      </c>
      <c r="R33" s="658">
        <f t="shared" si="17"/>
        <v>100</v>
      </c>
      <c r="S33" s="160">
        <v>8</v>
      </c>
      <c r="T33" s="160">
        <f t="shared" si="9"/>
        <v>8</v>
      </c>
      <c r="U33" s="658">
        <f t="shared" si="18"/>
        <v>100</v>
      </c>
      <c r="V33" s="160">
        <v>5</v>
      </c>
      <c r="W33" s="160">
        <f t="shared" si="11"/>
        <v>5</v>
      </c>
      <c r="X33" s="658">
        <f t="shared" si="19"/>
        <v>100</v>
      </c>
      <c r="Y33" s="377"/>
      <c r="Z33" s="4">
        <v>3355</v>
      </c>
      <c r="AA33" s="4">
        <v>1847</v>
      </c>
      <c r="AB33" s="4">
        <f t="shared" si="12"/>
        <v>5202</v>
      </c>
    </row>
    <row r="34" spans="1:28" ht="17.25" customHeight="1" x14ac:dyDescent="0.2">
      <c r="A34" s="12">
        <f>'9'!A32</f>
        <v>24</v>
      </c>
      <c r="B34" s="12"/>
      <c r="C34" s="12" t="str">
        <f>'9'!C32</f>
        <v>Pandan</v>
      </c>
      <c r="D34" s="160">
        <v>410</v>
      </c>
      <c r="E34" s="160">
        <v>410</v>
      </c>
      <c r="F34" s="658">
        <f t="shared" si="13"/>
        <v>100</v>
      </c>
      <c r="G34" s="160">
        <v>1256</v>
      </c>
      <c r="H34" s="160">
        <v>1256</v>
      </c>
      <c r="I34" s="658">
        <f t="shared" si="14"/>
        <v>100</v>
      </c>
      <c r="J34" s="160">
        <v>1695</v>
      </c>
      <c r="K34" s="160">
        <v>1695</v>
      </c>
      <c r="L34" s="658">
        <f t="shared" si="15"/>
        <v>100</v>
      </c>
      <c r="M34" s="678">
        <f t="shared" si="5"/>
        <v>5391</v>
      </c>
      <c r="N34" s="678">
        <f t="shared" si="6"/>
        <v>5391</v>
      </c>
      <c r="O34" s="658">
        <f t="shared" si="16"/>
        <v>100</v>
      </c>
      <c r="P34" s="160">
        <v>18</v>
      </c>
      <c r="Q34" s="160">
        <f t="shared" si="8"/>
        <v>18</v>
      </c>
      <c r="R34" s="658">
        <f t="shared" si="17"/>
        <v>100</v>
      </c>
      <c r="S34" s="160">
        <v>6</v>
      </c>
      <c r="T34" s="160">
        <f t="shared" si="9"/>
        <v>6</v>
      </c>
      <c r="U34" s="658">
        <f t="shared" si="18"/>
        <v>100</v>
      </c>
      <c r="V34" s="160">
        <v>7</v>
      </c>
      <c r="W34" s="160">
        <f t="shared" si="11"/>
        <v>7</v>
      </c>
      <c r="X34" s="658">
        <f t="shared" si="19"/>
        <v>100</v>
      </c>
      <c r="Y34" s="377"/>
      <c r="Z34" s="4">
        <v>2106</v>
      </c>
      <c r="AA34" s="4">
        <v>1619</v>
      </c>
      <c r="AB34" s="4">
        <f t="shared" si="12"/>
        <v>3725</v>
      </c>
    </row>
    <row r="35" spans="1:28" ht="17.25" customHeight="1" x14ac:dyDescent="0.2">
      <c r="A35" s="12">
        <f>'9'!A33</f>
        <v>25</v>
      </c>
      <c r="B35" s="12" t="str">
        <f>'9'!B33</f>
        <v>Trawas</v>
      </c>
      <c r="C35" s="12" t="str">
        <f>'9'!C33</f>
        <v>Trawas</v>
      </c>
      <c r="D35" s="160">
        <v>395</v>
      </c>
      <c r="E35" s="160">
        <v>395</v>
      </c>
      <c r="F35" s="658">
        <f t="shared" si="13"/>
        <v>100</v>
      </c>
      <c r="G35" s="160">
        <v>381</v>
      </c>
      <c r="H35" s="160">
        <v>381</v>
      </c>
      <c r="I35" s="658">
        <f t="shared" si="14"/>
        <v>100</v>
      </c>
      <c r="J35" s="160">
        <v>256</v>
      </c>
      <c r="K35" s="160">
        <v>256</v>
      </c>
      <c r="L35" s="658">
        <f t="shared" si="15"/>
        <v>100</v>
      </c>
      <c r="M35" s="678">
        <f t="shared" si="5"/>
        <v>3393</v>
      </c>
      <c r="N35" s="678">
        <f t="shared" si="6"/>
        <v>3393</v>
      </c>
      <c r="O35" s="658">
        <f t="shared" si="16"/>
        <v>100</v>
      </c>
      <c r="P35" s="160">
        <v>19</v>
      </c>
      <c r="Q35" s="160">
        <f t="shared" si="8"/>
        <v>19</v>
      </c>
      <c r="R35" s="658">
        <f t="shared" si="17"/>
        <v>100</v>
      </c>
      <c r="S35" s="160">
        <v>5</v>
      </c>
      <c r="T35" s="160">
        <f t="shared" si="9"/>
        <v>5</v>
      </c>
      <c r="U35" s="658">
        <f t="shared" si="18"/>
        <v>100</v>
      </c>
      <c r="V35" s="160">
        <v>5</v>
      </c>
      <c r="W35" s="160">
        <f t="shared" si="11"/>
        <v>5</v>
      </c>
      <c r="X35" s="658">
        <f t="shared" si="19"/>
        <v>100</v>
      </c>
      <c r="Y35" s="377"/>
      <c r="Z35" s="4">
        <v>1962</v>
      </c>
      <c r="AA35" s="4">
        <v>655</v>
      </c>
      <c r="AB35" s="4">
        <f t="shared" si="12"/>
        <v>2617</v>
      </c>
    </row>
    <row r="36" spans="1:28" ht="17.25" customHeight="1" x14ac:dyDescent="0.2">
      <c r="A36" s="12">
        <f>'9'!A34</f>
        <v>26</v>
      </c>
      <c r="B36" s="12" t="str">
        <f>'9'!B34</f>
        <v>Gondang</v>
      </c>
      <c r="C36" s="12" t="str">
        <f>'9'!C34</f>
        <v>Gondang</v>
      </c>
      <c r="D36" s="160">
        <v>521</v>
      </c>
      <c r="E36" s="160">
        <v>521</v>
      </c>
      <c r="F36" s="658">
        <f t="shared" si="13"/>
        <v>100</v>
      </c>
      <c r="G36" s="160">
        <v>815</v>
      </c>
      <c r="H36" s="160">
        <v>815</v>
      </c>
      <c r="I36" s="658">
        <f t="shared" si="14"/>
        <v>100</v>
      </c>
      <c r="J36" s="160">
        <v>726</v>
      </c>
      <c r="K36" s="160">
        <v>726</v>
      </c>
      <c r="L36" s="658">
        <f t="shared" si="15"/>
        <v>100</v>
      </c>
      <c r="M36" s="678">
        <f t="shared" si="5"/>
        <v>5891</v>
      </c>
      <c r="N36" s="678">
        <f t="shared" si="6"/>
        <v>5891</v>
      </c>
      <c r="O36" s="658">
        <f t="shared" si="16"/>
        <v>100</v>
      </c>
      <c r="P36" s="160">
        <v>24</v>
      </c>
      <c r="Q36" s="160">
        <f t="shared" si="8"/>
        <v>24</v>
      </c>
      <c r="R36" s="658">
        <f t="shared" si="17"/>
        <v>100</v>
      </c>
      <c r="S36" s="160">
        <v>7</v>
      </c>
      <c r="T36" s="160">
        <f t="shared" si="9"/>
        <v>7</v>
      </c>
      <c r="U36" s="658">
        <f t="shared" si="18"/>
        <v>100</v>
      </c>
      <c r="V36" s="160">
        <v>7</v>
      </c>
      <c r="W36" s="160">
        <f t="shared" si="11"/>
        <v>7</v>
      </c>
      <c r="X36" s="658">
        <f t="shared" si="19"/>
        <v>100</v>
      </c>
      <c r="Y36" s="377"/>
      <c r="Z36" s="4">
        <v>3094</v>
      </c>
      <c r="AA36" s="4">
        <v>1461</v>
      </c>
      <c r="AB36" s="4">
        <f t="shared" si="12"/>
        <v>4555</v>
      </c>
    </row>
    <row r="37" spans="1:28" ht="17.25" customHeight="1" x14ac:dyDescent="0.2">
      <c r="A37" s="12">
        <f>'9'!A35</f>
        <v>27</v>
      </c>
      <c r="B37" s="12" t="str">
        <f>'9'!B35</f>
        <v>Jatirejo</v>
      </c>
      <c r="C37" s="12" t="str">
        <f>'9'!C35</f>
        <v>Jatirejo</v>
      </c>
      <c r="D37" s="160">
        <v>705</v>
      </c>
      <c r="E37" s="160">
        <v>705</v>
      </c>
      <c r="F37" s="658">
        <f t="shared" si="13"/>
        <v>100</v>
      </c>
      <c r="G37" s="160">
        <v>1244</v>
      </c>
      <c r="H37" s="160">
        <v>1244</v>
      </c>
      <c r="I37" s="658">
        <f t="shared" si="14"/>
        <v>100</v>
      </c>
      <c r="J37" s="160">
        <v>1078</v>
      </c>
      <c r="K37" s="160">
        <v>1078</v>
      </c>
      <c r="L37" s="658">
        <f t="shared" si="15"/>
        <v>100</v>
      </c>
      <c r="M37" s="678">
        <f t="shared" si="5"/>
        <v>7340</v>
      </c>
      <c r="N37" s="678">
        <f t="shared" si="6"/>
        <v>7340</v>
      </c>
      <c r="O37" s="658">
        <f t="shared" si="16"/>
        <v>100</v>
      </c>
      <c r="P37" s="160">
        <v>34</v>
      </c>
      <c r="Q37" s="160">
        <f t="shared" si="8"/>
        <v>34</v>
      </c>
      <c r="R37" s="658">
        <f t="shared" si="17"/>
        <v>100</v>
      </c>
      <c r="S37" s="160">
        <v>11</v>
      </c>
      <c r="T37" s="160">
        <f t="shared" si="9"/>
        <v>11</v>
      </c>
      <c r="U37" s="658">
        <f t="shared" si="18"/>
        <v>100</v>
      </c>
      <c r="V37" s="160">
        <v>7</v>
      </c>
      <c r="W37" s="160">
        <f t="shared" si="11"/>
        <v>7</v>
      </c>
      <c r="X37" s="658">
        <f t="shared" si="19"/>
        <v>100</v>
      </c>
      <c r="Y37" s="377"/>
      <c r="Z37" s="4">
        <v>3579</v>
      </c>
      <c r="AA37" s="4">
        <v>1812</v>
      </c>
      <c r="AB37" s="4">
        <f t="shared" si="12"/>
        <v>5391</v>
      </c>
    </row>
    <row r="38" spans="1:28" ht="20.25" customHeight="1" x14ac:dyDescent="0.2">
      <c r="A38" s="271" t="s">
        <v>157</v>
      </c>
      <c r="B38" s="272"/>
      <c r="C38" s="275"/>
      <c r="D38" s="252">
        <f>SUM(D11:D37)</f>
        <v>15447</v>
      </c>
      <c r="E38" s="252">
        <f>SUM(E11:E37)</f>
        <v>15447</v>
      </c>
      <c r="F38" s="328">
        <f>E38/D38*100</f>
        <v>100</v>
      </c>
      <c r="G38" s="252">
        <f>SUM(G11:G37)</f>
        <v>18279</v>
      </c>
      <c r="H38" s="252">
        <f>SUM(H11:H37)</f>
        <v>18279</v>
      </c>
      <c r="I38" s="328">
        <f>H38/G38*100</f>
        <v>100</v>
      </c>
      <c r="J38" s="252">
        <f>SUM(J11:J37)</f>
        <v>16430</v>
      </c>
      <c r="K38" s="252">
        <f>SUM(K11:K37)</f>
        <v>16430</v>
      </c>
      <c r="L38" s="328">
        <f>K38/J38*100</f>
        <v>100</v>
      </c>
      <c r="M38" s="252">
        <f>SUM(M11:M37)</f>
        <v>152475</v>
      </c>
      <c r="N38" s="252">
        <f>SUM(N11:N37)</f>
        <v>152475</v>
      </c>
      <c r="O38" s="328">
        <f>N38/M38*100</f>
        <v>100</v>
      </c>
      <c r="P38" s="252">
        <f>SUM(P11:P37)</f>
        <v>615</v>
      </c>
      <c r="Q38" s="252">
        <f>SUM(Q11:Q37)</f>
        <v>615</v>
      </c>
      <c r="R38" s="328">
        <f>Q38/P38*100</f>
        <v>100</v>
      </c>
      <c r="S38" s="252">
        <f>SUM(S11:S37)</f>
        <v>203</v>
      </c>
      <c r="T38" s="252">
        <f>SUM(T11:T37)</f>
        <v>203</v>
      </c>
      <c r="U38" s="328">
        <f>T38/S38*100</f>
        <v>100</v>
      </c>
      <c r="V38" s="252">
        <f>SUM(V11:V37)</f>
        <v>148</v>
      </c>
      <c r="W38" s="252">
        <f>SUM(W11:W37)</f>
        <v>148</v>
      </c>
      <c r="X38" s="328">
        <f>W38/V38*100</f>
        <v>100</v>
      </c>
      <c r="Y38" s="377"/>
    </row>
    <row r="39" spans="1:28" ht="20.25" customHeight="1" x14ac:dyDescent="0.2">
      <c r="A39" s="1"/>
      <c r="B39" s="1"/>
      <c r="C39" s="1"/>
    </row>
    <row r="40" spans="1:28" ht="20.25" customHeight="1" x14ac:dyDescent="0.2">
      <c r="A40" s="177" t="s">
        <v>1343</v>
      </c>
    </row>
    <row r="41" spans="1:28" x14ac:dyDescent="0.2">
      <c r="A41" s="337" t="s">
        <v>1066</v>
      </c>
      <c r="B41" s="337"/>
    </row>
    <row r="42" spans="1:28" x14ac:dyDescent="0.2">
      <c r="A42" s="338" t="s">
        <v>442</v>
      </c>
      <c r="B42" s="337" t="s">
        <v>1067</v>
      </c>
    </row>
  </sheetData>
  <mergeCells count="15">
    <mergeCell ref="Z9:AB9"/>
    <mergeCell ref="AD9:AE9"/>
    <mergeCell ref="A3:X3"/>
    <mergeCell ref="A7:A9"/>
    <mergeCell ref="B7:B9"/>
    <mergeCell ref="C7:C9"/>
    <mergeCell ref="P7:X7"/>
    <mergeCell ref="D7:L7"/>
    <mergeCell ref="M7:O8"/>
    <mergeCell ref="D8:F8"/>
    <mergeCell ref="G8:I8"/>
    <mergeCell ref="J8:L8"/>
    <mergeCell ref="P8:R8"/>
    <mergeCell ref="S8:U8"/>
    <mergeCell ref="V8:X8"/>
  </mergeCells>
  <phoneticPr fontId="21" type="noConversion"/>
  <printOptions horizontalCentered="1"/>
  <pageMargins left="1.19" right="0.9" top="0.73" bottom="0.9" header="0" footer="0"/>
  <pageSetup paperSize="5" scale="50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I40"/>
  <sheetViews>
    <sheetView view="pageBreakPreview" zoomScale="60" zoomScaleNormal="62" workbookViewId="0">
      <selection activeCell="S28" sqref="S28"/>
    </sheetView>
  </sheetViews>
  <sheetFormatPr defaultColWidth="11.42578125" defaultRowHeight="15" x14ac:dyDescent="0.2"/>
  <cols>
    <col min="1" max="1" width="5.7109375" style="4" customWidth="1"/>
    <col min="2" max="3" width="21.7109375" style="4" customWidth="1"/>
    <col min="4" max="9" width="20.7109375" style="4" customWidth="1"/>
    <col min="10" max="10" width="11.42578125" style="4" customWidth="1"/>
    <col min="11" max="11" width="10.42578125" style="4" bestFit="1" customWidth="1"/>
    <col min="12" max="16384" width="11.42578125" style="4"/>
  </cols>
  <sheetData>
    <row r="1" spans="1:9" x14ac:dyDescent="0.2">
      <c r="A1" s="4" t="s">
        <v>690</v>
      </c>
      <c r="C1" s="4" t="s">
        <v>152</v>
      </c>
    </row>
    <row r="3" spans="1:9" s="203" customFormat="1" ht="16.5" x14ac:dyDescent="0.2">
      <c r="A3" s="207" t="s">
        <v>334</v>
      </c>
      <c r="B3" s="207"/>
      <c r="C3" s="207"/>
      <c r="D3" s="207"/>
      <c r="E3" s="207"/>
      <c r="F3" s="207"/>
      <c r="G3" s="207"/>
      <c r="H3" s="207"/>
      <c r="I3" s="207"/>
    </row>
    <row r="4" spans="1:9" s="203" customFormat="1" ht="16.5" x14ac:dyDescent="0.2">
      <c r="E4" s="210" t="str">
        <f>'1'!E5</f>
        <v>KABUPATEN</v>
      </c>
      <c r="F4" s="206" t="str">
        <f>'1'!F5</f>
        <v>MOJOKERTO</v>
      </c>
    </row>
    <row r="5" spans="1:9" s="203" customFormat="1" ht="16.5" x14ac:dyDescent="0.2">
      <c r="E5" s="210" t="str">
        <f>'1'!E6</f>
        <v xml:space="preserve">TAHUN </v>
      </c>
      <c r="F5" s="206">
        <f>'1'!F6</f>
        <v>2021</v>
      </c>
    </row>
    <row r="6" spans="1:9" x14ac:dyDescent="0.2">
      <c r="A6" s="378"/>
      <c r="B6" s="378"/>
      <c r="C6" s="378"/>
    </row>
    <row r="7" spans="1:9" ht="18" customHeight="1" x14ac:dyDescent="0.2">
      <c r="A7" s="1170" t="s">
        <v>153</v>
      </c>
      <c r="B7" s="1170" t="s">
        <v>154</v>
      </c>
      <c r="C7" s="1170" t="s">
        <v>156</v>
      </c>
      <c r="D7" s="1246" t="s">
        <v>218</v>
      </c>
      <c r="E7" s="1246"/>
      <c r="F7" s="1246"/>
      <c r="G7" s="1246"/>
      <c r="H7" s="1246"/>
      <c r="I7" s="1246"/>
    </row>
    <row r="8" spans="1:9" ht="29.25" customHeight="1" x14ac:dyDescent="0.2">
      <c r="A8" s="1172"/>
      <c r="B8" s="1172"/>
      <c r="C8" s="1172"/>
      <c r="D8" s="34" t="s">
        <v>136</v>
      </c>
      <c r="E8" s="34" t="s">
        <v>137</v>
      </c>
      <c r="F8" s="34" t="s">
        <v>335</v>
      </c>
      <c r="G8" s="34" t="s">
        <v>503</v>
      </c>
      <c r="H8" s="34" t="s">
        <v>504</v>
      </c>
      <c r="I8" s="34" t="s">
        <v>505</v>
      </c>
    </row>
    <row r="9" spans="1:9" ht="14.25" customHeight="1" x14ac:dyDescent="0.2">
      <c r="A9" s="153">
        <v>1</v>
      </c>
      <c r="B9" s="129">
        <v>2</v>
      </c>
      <c r="C9" s="153">
        <v>3</v>
      </c>
      <c r="D9" s="129">
        <v>4</v>
      </c>
      <c r="E9" s="153">
        <v>5</v>
      </c>
      <c r="F9" s="129">
        <v>6</v>
      </c>
      <c r="G9" s="153">
        <v>7</v>
      </c>
      <c r="H9" s="129">
        <v>8</v>
      </c>
      <c r="I9" s="153">
        <v>9</v>
      </c>
    </row>
    <row r="10" spans="1:9" x14ac:dyDescent="0.2">
      <c r="A10" s="39">
        <f>'9'!A9</f>
        <v>1</v>
      </c>
      <c r="B10" s="39" t="str">
        <f>'9'!B9</f>
        <v>Sooko</v>
      </c>
      <c r="C10" s="39" t="str">
        <f>'9'!C9</f>
        <v>Sooko</v>
      </c>
      <c r="D10" s="431">
        <v>32.700000000000003</v>
      </c>
      <c r="E10" s="431">
        <v>412.5</v>
      </c>
      <c r="F10" s="437">
        <f t="shared" ref="F10:F29" si="0">D10/E10</f>
        <v>7.9272727272727286E-2</v>
      </c>
      <c r="G10" s="431">
        <v>436.8</v>
      </c>
      <c r="H10" s="241">
        <v>220.35</v>
      </c>
      <c r="I10" s="453">
        <f t="shared" ref="I10:I29" si="1">H10/G10</f>
        <v>0.5044642857142857</v>
      </c>
    </row>
    <row r="11" spans="1:9" x14ac:dyDescent="0.2">
      <c r="A11" s="12">
        <f>'9'!A10</f>
        <v>2</v>
      </c>
      <c r="B11" s="12" t="str">
        <f>'9'!B10</f>
        <v>Trowulan</v>
      </c>
      <c r="C11" s="12" t="str">
        <f>'9'!C10</f>
        <v>Trowulan</v>
      </c>
      <c r="D11" s="430">
        <v>5.45</v>
      </c>
      <c r="E11" s="430">
        <v>104.5</v>
      </c>
      <c r="F11" s="438">
        <f>D11/E11</f>
        <v>5.2153110047846889E-2</v>
      </c>
      <c r="G11" s="430">
        <v>123.2</v>
      </c>
      <c r="H11" s="236">
        <v>62.15</v>
      </c>
      <c r="I11" s="434">
        <f t="shared" si="1"/>
        <v>0.5044642857142857</v>
      </c>
    </row>
    <row r="12" spans="1:9" x14ac:dyDescent="0.2">
      <c r="A12" s="12">
        <f>'9'!A11</f>
        <v>3</v>
      </c>
      <c r="B12" s="12"/>
      <c r="C12" s="12" t="str">
        <f>'9'!C11</f>
        <v>Tawangsari</v>
      </c>
      <c r="D12" s="430">
        <v>136.25</v>
      </c>
      <c r="E12" s="430">
        <v>107.8</v>
      </c>
      <c r="F12" s="438">
        <f t="shared" si="0"/>
        <v>1.2639146567717996</v>
      </c>
      <c r="G12" s="430">
        <v>126.56</v>
      </c>
      <c r="H12" s="236">
        <v>64.41</v>
      </c>
      <c r="I12" s="434">
        <f t="shared" si="1"/>
        <v>0.5089285714285714</v>
      </c>
    </row>
    <row r="13" spans="1:9" x14ac:dyDescent="0.2">
      <c r="A13" s="12">
        <f>'9'!A12</f>
        <v>4</v>
      </c>
      <c r="B13" s="12" t="str">
        <f>'9'!B12</f>
        <v>Puri</v>
      </c>
      <c r="C13" s="12" t="str">
        <f>'9'!C12</f>
        <v>Puri</v>
      </c>
      <c r="D13" s="430">
        <v>7.63</v>
      </c>
      <c r="E13" s="430">
        <v>242</v>
      </c>
      <c r="F13" s="438">
        <f>D13/E13</f>
        <v>3.1528925619834711E-2</v>
      </c>
      <c r="G13" s="430">
        <v>263.2</v>
      </c>
      <c r="H13" s="236">
        <v>133.34</v>
      </c>
      <c r="I13" s="434">
        <f t="shared" si="1"/>
        <v>0.50661094224924019</v>
      </c>
    </row>
    <row r="14" spans="1:9" x14ac:dyDescent="0.2">
      <c r="A14" s="12">
        <f>'9'!A13</f>
        <v>5</v>
      </c>
      <c r="B14" s="12" t="str">
        <f>'9'!B13</f>
        <v>Mojoanyar</v>
      </c>
      <c r="C14" s="12" t="str">
        <f>'9'!C13</f>
        <v>Gayaman</v>
      </c>
      <c r="D14" s="430">
        <v>27.25</v>
      </c>
      <c r="E14" s="430">
        <v>53.9</v>
      </c>
      <c r="F14" s="438">
        <f t="shared" si="0"/>
        <v>0.50556586270871984</v>
      </c>
      <c r="G14" s="430">
        <v>71.680000000000007</v>
      </c>
      <c r="H14" s="236">
        <v>36.159999999999997</v>
      </c>
      <c r="I14" s="434">
        <f t="shared" si="1"/>
        <v>0.50446428571428559</v>
      </c>
    </row>
    <row r="15" spans="1:9" x14ac:dyDescent="0.2">
      <c r="A15" s="12">
        <f>'9'!A14</f>
        <v>6</v>
      </c>
      <c r="B15" s="12" t="str">
        <f>'9'!B14</f>
        <v>Bangsal</v>
      </c>
      <c r="C15" s="12" t="str">
        <f>'9'!C14</f>
        <v>Bangsal</v>
      </c>
      <c r="D15" s="430">
        <v>9.81</v>
      </c>
      <c r="E15" s="430">
        <v>247.5</v>
      </c>
      <c r="F15" s="438">
        <f t="shared" si="0"/>
        <v>3.9636363636363636E-2</v>
      </c>
      <c r="G15" s="430">
        <v>268.8</v>
      </c>
      <c r="H15" s="236">
        <v>135.6</v>
      </c>
      <c r="I15" s="434">
        <f t="shared" si="1"/>
        <v>0.5044642857142857</v>
      </c>
    </row>
    <row r="16" spans="1:9" x14ac:dyDescent="0.2">
      <c r="A16" s="12">
        <f>'9'!A15</f>
        <v>7</v>
      </c>
      <c r="B16" s="12" t="str">
        <f>'9'!B15</f>
        <v>Gedeg</v>
      </c>
      <c r="C16" s="12" t="str">
        <f>'9'!C15</f>
        <v>Gedeg</v>
      </c>
      <c r="D16" s="430">
        <v>109</v>
      </c>
      <c r="E16" s="430">
        <v>134.19999999999999</v>
      </c>
      <c r="F16" s="438">
        <f t="shared" si="0"/>
        <v>0.81222056631892703</v>
      </c>
      <c r="G16" s="430">
        <v>153.44</v>
      </c>
      <c r="H16" s="236">
        <v>77.97</v>
      </c>
      <c r="I16" s="434">
        <f t="shared" si="1"/>
        <v>0.50814650677789364</v>
      </c>
    </row>
    <row r="17" spans="1:9" x14ac:dyDescent="0.2">
      <c r="A17" s="12">
        <f>'9'!A16</f>
        <v>8</v>
      </c>
      <c r="B17" s="12"/>
      <c r="C17" s="12" t="str">
        <f>'9'!C16</f>
        <v>Lespadangan</v>
      </c>
      <c r="D17" s="430">
        <v>2.1800000000000002</v>
      </c>
      <c r="E17" s="430">
        <v>71.5</v>
      </c>
      <c r="F17" s="438">
        <f t="shared" si="0"/>
        <v>3.0489510489510492E-2</v>
      </c>
      <c r="G17" s="430">
        <v>89.6</v>
      </c>
      <c r="H17" s="236">
        <v>45.2</v>
      </c>
      <c r="I17" s="434">
        <f t="shared" si="1"/>
        <v>0.50446428571428581</v>
      </c>
    </row>
    <row r="18" spans="1:9" x14ac:dyDescent="0.2">
      <c r="A18" s="12">
        <f>'9'!A17</f>
        <v>9</v>
      </c>
      <c r="B18" s="12" t="str">
        <f>'9'!B17</f>
        <v>Kemlagi</v>
      </c>
      <c r="C18" s="12" t="str">
        <f>'9'!C17</f>
        <v>Kemlagi</v>
      </c>
      <c r="D18" s="430">
        <v>3.27</v>
      </c>
      <c r="E18" s="430">
        <v>170.5</v>
      </c>
      <c r="F18" s="438">
        <f t="shared" si="0"/>
        <v>1.9178885630498535E-2</v>
      </c>
      <c r="G18" s="430">
        <v>190.4</v>
      </c>
      <c r="H18" s="236">
        <v>96.05</v>
      </c>
      <c r="I18" s="434">
        <f t="shared" si="1"/>
        <v>0.5044642857142857</v>
      </c>
    </row>
    <row r="19" spans="1:9" x14ac:dyDescent="0.2">
      <c r="A19" s="12">
        <f>'9'!A18</f>
        <v>10</v>
      </c>
      <c r="B19" s="12"/>
      <c r="C19" s="12" t="str">
        <f>'9'!C18</f>
        <v>Kedungsari</v>
      </c>
      <c r="D19" s="430">
        <v>9.81</v>
      </c>
      <c r="E19" s="430">
        <v>85.8</v>
      </c>
      <c r="F19" s="438">
        <f t="shared" si="0"/>
        <v>0.11433566433566435</v>
      </c>
      <c r="G19" s="430">
        <v>104.16</v>
      </c>
      <c r="H19" s="236">
        <v>53.11</v>
      </c>
      <c r="I19" s="434">
        <f t="shared" si="1"/>
        <v>0.50988863287250386</v>
      </c>
    </row>
    <row r="20" spans="1:9" x14ac:dyDescent="0.2">
      <c r="A20" s="12">
        <f>'9'!A19</f>
        <v>11</v>
      </c>
      <c r="B20" s="12" t="str">
        <f>'9'!B19</f>
        <v>Dawarblandong</v>
      </c>
      <c r="C20" s="12" t="str">
        <f>'9'!C19</f>
        <v>Dawarblandong</v>
      </c>
      <c r="D20" s="430">
        <v>16.350000000000001</v>
      </c>
      <c r="E20" s="430">
        <v>181.5</v>
      </c>
      <c r="F20" s="438">
        <f t="shared" si="0"/>
        <v>9.0082644628099187E-2</v>
      </c>
      <c r="G20" s="430">
        <v>201.6</v>
      </c>
      <c r="H20" s="236">
        <v>101.7</v>
      </c>
      <c r="I20" s="434">
        <f t="shared" si="1"/>
        <v>0.5044642857142857</v>
      </c>
    </row>
    <row r="21" spans="1:9" x14ac:dyDescent="0.2">
      <c r="A21" s="12">
        <f>'9'!A20</f>
        <v>12</v>
      </c>
      <c r="B21" s="12" t="str">
        <f>'9'!B20</f>
        <v>Jetis</v>
      </c>
      <c r="C21" s="12" t="str">
        <f>'9'!C20</f>
        <v>Kupang</v>
      </c>
      <c r="D21" s="430">
        <v>11.99</v>
      </c>
      <c r="E21" s="430">
        <v>185.9</v>
      </c>
      <c r="F21" s="438">
        <f t="shared" si="0"/>
        <v>6.4497041420118348E-2</v>
      </c>
      <c r="G21" s="430">
        <v>206.07999999999998</v>
      </c>
      <c r="H21" s="236">
        <v>103.96000000000001</v>
      </c>
      <c r="I21" s="434">
        <f t="shared" si="1"/>
        <v>0.50446428571428581</v>
      </c>
    </row>
    <row r="22" spans="1:9" x14ac:dyDescent="0.2">
      <c r="A22" s="12">
        <f>'9'!A21</f>
        <v>13</v>
      </c>
      <c r="B22" s="12"/>
      <c r="C22" s="12" t="str">
        <f>'9'!C21</f>
        <v>Jetis</v>
      </c>
      <c r="D22" s="430">
        <v>27.25</v>
      </c>
      <c r="E22" s="430">
        <v>59.4</v>
      </c>
      <c r="F22" s="438">
        <f t="shared" si="0"/>
        <v>0.45875420875420875</v>
      </c>
      <c r="G22" s="430">
        <v>77.28</v>
      </c>
      <c r="H22" s="236">
        <v>39.549999999999997</v>
      </c>
      <c r="I22" s="434">
        <f t="shared" si="1"/>
        <v>0.51177536231884058</v>
      </c>
    </row>
    <row r="23" spans="1:9" x14ac:dyDescent="0.2">
      <c r="A23" s="12">
        <f>'9'!A22</f>
        <v>14</v>
      </c>
      <c r="B23" s="12" t="str">
        <f>'9'!B22</f>
        <v>Mojosari</v>
      </c>
      <c r="C23" s="12" t="str">
        <f>'9'!C22</f>
        <v>Mojosari</v>
      </c>
      <c r="D23" s="430">
        <v>17.440000000000001</v>
      </c>
      <c r="E23" s="430">
        <v>72.599999999999994</v>
      </c>
      <c r="F23" s="438">
        <f t="shared" si="0"/>
        <v>0.24022038567493118</v>
      </c>
      <c r="G23" s="430">
        <v>90.72</v>
      </c>
      <c r="H23" s="236">
        <v>46.33</v>
      </c>
      <c r="I23" s="434">
        <f t="shared" si="1"/>
        <v>0.51069223985890655</v>
      </c>
    </row>
    <row r="24" spans="1:9" x14ac:dyDescent="0.2">
      <c r="A24" s="12">
        <f>'9'!A23</f>
        <v>15</v>
      </c>
      <c r="B24" s="12"/>
      <c r="C24" s="12" t="str">
        <f>'9'!C23</f>
        <v>Modopuro</v>
      </c>
      <c r="D24" s="430">
        <v>8.7200000000000006</v>
      </c>
      <c r="E24" s="430">
        <v>126.5</v>
      </c>
      <c r="F24" s="438">
        <f t="shared" si="0"/>
        <v>6.8932806324110682E-2</v>
      </c>
      <c r="G24" s="430">
        <v>145.6</v>
      </c>
      <c r="H24" s="236">
        <v>73.45</v>
      </c>
      <c r="I24" s="434">
        <f t="shared" si="1"/>
        <v>0.5044642857142857</v>
      </c>
    </row>
    <row r="25" spans="1:9" x14ac:dyDescent="0.2">
      <c r="A25" s="12">
        <f>'9'!A24</f>
        <v>16</v>
      </c>
      <c r="B25" s="12" t="str">
        <f>'9'!B24</f>
        <v>Pungging</v>
      </c>
      <c r="C25" s="12" t="str">
        <f>'9'!C24</f>
        <v>Pungging</v>
      </c>
      <c r="D25" s="430">
        <v>81.75</v>
      </c>
      <c r="E25" s="430">
        <v>216.7</v>
      </c>
      <c r="F25" s="438">
        <f t="shared" si="0"/>
        <v>0.37724965389940013</v>
      </c>
      <c r="G25" s="430">
        <v>237.44</v>
      </c>
      <c r="H25" s="236">
        <v>119.78</v>
      </c>
      <c r="I25" s="434">
        <f t="shared" si="1"/>
        <v>0.5044642857142857</v>
      </c>
    </row>
    <row r="26" spans="1:9" x14ac:dyDescent="0.2">
      <c r="A26" s="12">
        <f>'9'!A25</f>
        <v>17</v>
      </c>
      <c r="B26" s="12"/>
      <c r="C26" s="12" t="str">
        <f>'9'!C25</f>
        <v>Watukenongo</v>
      </c>
      <c r="D26" s="430">
        <v>8.7200000000000006</v>
      </c>
      <c r="E26" s="430">
        <v>121</v>
      </c>
      <c r="F26" s="438">
        <f t="shared" si="0"/>
        <v>7.2066115702479339E-2</v>
      </c>
      <c r="G26" s="430">
        <v>140</v>
      </c>
      <c r="H26" s="236">
        <v>71.19</v>
      </c>
      <c r="I26" s="434">
        <f t="shared" si="1"/>
        <v>0.50849999999999995</v>
      </c>
    </row>
    <row r="27" spans="1:9" x14ac:dyDescent="0.2">
      <c r="A27" s="12">
        <f>'9'!A26</f>
        <v>18</v>
      </c>
      <c r="B27" s="12" t="str">
        <f>'9'!B26</f>
        <v>Ngoro</v>
      </c>
      <c r="C27" s="12" t="str">
        <f>'9'!C26</f>
        <v>Ngoro</v>
      </c>
      <c r="D27" s="430">
        <v>65.400000000000006</v>
      </c>
      <c r="E27" s="430">
        <v>146.30000000000001</v>
      </c>
      <c r="F27" s="438">
        <f t="shared" si="0"/>
        <v>0.44702665755297333</v>
      </c>
      <c r="G27" s="430">
        <v>165.76</v>
      </c>
      <c r="H27" s="236">
        <v>83.62</v>
      </c>
      <c r="I27" s="434">
        <f t="shared" si="1"/>
        <v>0.50446428571428581</v>
      </c>
    </row>
    <row r="28" spans="1:9" x14ac:dyDescent="0.2">
      <c r="A28" s="12">
        <f>'9'!A27</f>
        <v>19</v>
      </c>
      <c r="B28" s="12"/>
      <c r="C28" s="12" t="str">
        <f>'9'!C27</f>
        <v>Manduro</v>
      </c>
      <c r="D28" s="430">
        <v>10.9</v>
      </c>
      <c r="E28" s="430">
        <v>169.4</v>
      </c>
      <c r="F28" s="438">
        <f t="shared" si="0"/>
        <v>6.4344746162927985E-2</v>
      </c>
      <c r="G28" s="430">
        <v>189.28</v>
      </c>
      <c r="H28" s="236">
        <v>96.05</v>
      </c>
      <c r="I28" s="434">
        <f t="shared" si="1"/>
        <v>0.50744928148774304</v>
      </c>
    </row>
    <row r="29" spans="1:9" x14ac:dyDescent="0.2">
      <c r="A29" s="12">
        <f>'9'!A28</f>
        <v>20</v>
      </c>
      <c r="B29" s="12" t="str">
        <f>'9'!B28</f>
        <v>Dlanggu</v>
      </c>
      <c r="C29" s="12" t="str">
        <f>'9'!C28</f>
        <v>Dlanggu</v>
      </c>
      <c r="D29" s="430">
        <v>16.350000000000001</v>
      </c>
      <c r="E29" s="430">
        <v>122.1</v>
      </c>
      <c r="F29" s="438">
        <f t="shared" si="0"/>
        <v>0.13390663390663393</v>
      </c>
      <c r="G29" s="430">
        <v>141.12</v>
      </c>
      <c r="H29" s="236">
        <v>71.19</v>
      </c>
      <c r="I29" s="434">
        <f t="shared" si="1"/>
        <v>0.5044642857142857</v>
      </c>
    </row>
    <row r="30" spans="1:9" x14ac:dyDescent="0.2">
      <c r="A30" s="12">
        <f>'9'!A29</f>
        <v>21</v>
      </c>
      <c r="B30" s="12" t="str">
        <f>'9'!B29</f>
        <v>Kutorejo</v>
      </c>
      <c r="C30" s="12" t="str">
        <f>'9'!C29</f>
        <v>Kutorejo</v>
      </c>
      <c r="D30" s="430">
        <v>168.95</v>
      </c>
      <c r="E30" s="430">
        <v>112.2</v>
      </c>
      <c r="F30" s="438">
        <f t="shared" ref="F30:F36" si="2">D30/E30</f>
        <v>1.5057932263814615</v>
      </c>
      <c r="G30" s="430">
        <v>131.04</v>
      </c>
      <c r="H30" s="236">
        <v>66.67</v>
      </c>
      <c r="I30" s="434">
        <f t="shared" ref="I30:I36" si="3">H30/G30</f>
        <v>0.50877594627594636</v>
      </c>
    </row>
    <row r="31" spans="1:9" x14ac:dyDescent="0.2">
      <c r="A31" s="12">
        <f>'9'!A30</f>
        <v>22</v>
      </c>
      <c r="B31" s="12"/>
      <c r="C31" s="12" t="str">
        <f>'9'!C30</f>
        <v>Pesanggrahan</v>
      </c>
      <c r="D31" s="430">
        <v>5.45</v>
      </c>
      <c r="E31" s="430">
        <v>108.9</v>
      </c>
      <c r="F31" s="438">
        <f t="shared" si="2"/>
        <v>5.0045913682277315E-2</v>
      </c>
      <c r="G31" s="430">
        <v>127.68</v>
      </c>
      <c r="H31" s="236">
        <v>64.41</v>
      </c>
      <c r="I31" s="434">
        <f t="shared" si="3"/>
        <v>0.5044642857142857</v>
      </c>
    </row>
    <row r="32" spans="1:9" x14ac:dyDescent="0.2">
      <c r="A32" s="12">
        <f>'9'!A31</f>
        <v>23</v>
      </c>
      <c r="B32" s="12" t="str">
        <f>'9'!B31</f>
        <v>Pacet</v>
      </c>
      <c r="C32" s="12" t="str">
        <f>'9'!C31</f>
        <v>Pacet</v>
      </c>
      <c r="D32" s="430">
        <v>16.350000000000001</v>
      </c>
      <c r="E32" s="430">
        <v>167.2</v>
      </c>
      <c r="F32" s="438">
        <f t="shared" si="2"/>
        <v>9.7787081339712936E-2</v>
      </c>
      <c r="G32" s="430">
        <v>187.04</v>
      </c>
      <c r="H32" s="236">
        <v>94.92</v>
      </c>
      <c r="I32" s="434">
        <f t="shared" si="3"/>
        <v>0.50748502994011979</v>
      </c>
    </row>
    <row r="33" spans="1:9" x14ac:dyDescent="0.2">
      <c r="A33" s="12">
        <f>'9'!A32</f>
        <v>24</v>
      </c>
      <c r="B33" s="12"/>
      <c r="C33" s="12" t="str">
        <f>'9'!C32</f>
        <v>Pandan</v>
      </c>
      <c r="D33" s="430">
        <v>19.62</v>
      </c>
      <c r="E33" s="430">
        <v>15.4</v>
      </c>
      <c r="F33" s="438">
        <f t="shared" si="2"/>
        <v>1.2740259740259741</v>
      </c>
      <c r="G33" s="430">
        <v>32.479999999999997</v>
      </c>
      <c r="H33" s="236">
        <v>16.95</v>
      </c>
      <c r="I33" s="434">
        <f t="shared" si="3"/>
        <v>0.52185960591133007</v>
      </c>
    </row>
    <row r="34" spans="1:9" x14ac:dyDescent="0.2">
      <c r="A34" s="12">
        <f>'9'!A33</f>
        <v>25</v>
      </c>
      <c r="B34" s="12" t="str">
        <f>'9'!B33</f>
        <v>Trawas</v>
      </c>
      <c r="C34" s="12" t="str">
        <f>'9'!C33</f>
        <v>Trawas</v>
      </c>
      <c r="D34" s="430">
        <v>38.15</v>
      </c>
      <c r="E34" s="430">
        <v>123.2</v>
      </c>
      <c r="F34" s="438">
        <f t="shared" si="2"/>
        <v>0.30965909090909088</v>
      </c>
      <c r="G34" s="430">
        <v>142.24</v>
      </c>
      <c r="H34" s="236">
        <v>72.319999999999993</v>
      </c>
      <c r="I34" s="434">
        <f t="shared" si="3"/>
        <v>0.50843644544431943</v>
      </c>
    </row>
    <row r="35" spans="1:9" x14ac:dyDescent="0.2">
      <c r="A35" s="12">
        <f>'9'!A34</f>
        <v>26</v>
      </c>
      <c r="B35" s="12" t="str">
        <f>'9'!B34</f>
        <v>Gondang</v>
      </c>
      <c r="C35" s="12" t="str">
        <f>'9'!C34</f>
        <v>Gondang</v>
      </c>
      <c r="D35" s="430">
        <v>43.6</v>
      </c>
      <c r="E35" s="430">
        <v>71.5</v>
      </c>
      <c r="F35" s="438">
        <f t="shared" si="2"/>
        <v>0.60979020979020981</v>
      </c>
      <c r="G35" s="430">
        <v>89.6</v>
      </c>
      <c r="H35" s="236">
        <v>45.2</v>
      </c>
      <c r="I35" s="434">
        <f t="shared" si="3"/>
        <v>0.50446428571428581</v>
      </c>
    </row>
    <row r="36" spans="1:9" x14ac:dyDescent="0.2">
      <c r="A36" s="12">
        <f>'9'!A35</f>
        <v>27</v>
      </c>
      <c r="B36" s="12" t="str">
        <f>'9'!B35</f>
        <v>Jatirejo</v>
      </c>
      <c r="C36" s="12" t="str">
        <f>'9'!C35</f>
        <v>Jatirejo</v>
      </c>
      <c r="D36" s="430">
        <v>179.85</v>
      </c>
      <c r="E36" s="430">
        <v>212.3</v>
      </c>
      <c r="F36" s="438">
        <f t="shared" si="2"/>
        <v>0.84715025906735741</v>
      </c>
      <c r="G36" s="430">
        <v>232.96</v>
      </c>
      <c r="H36" s="236">
        <v>117.52</v>
      </c>
      <c r="I36" s="434">
        <f t="shared" si="3"/>
        <v>0.5044642857142857</v>
      </c>
    </row>
    <row r="37" spans="1:9" ht="20.25" customHeight="1" x14ac:dyDescent="0.2">
      <c r="A37" s="251" t="s">
        <v>138</v>
      </c>
      <c r="B37" s="407"/>
      <c r="C37" s="407"/>
      <c r="D37" s="441">
        <f>SUM(D10:D36)</f>
        <v>1080.19</v>
      </c>
      <c r="E37" s="441">
        <f>SUM(E10:E36)</f>
        <v>3842.2999999999997</v>
      </c>
      <c r="F37" s="440">
        <f>D37/E37</f>
        <v>0.28113109335554226</v>
      </c>
      <c r="G37" s="441">
        <f>SUM(G10:G36)</f>
        <v>4365.76</v>
      </c>
      <c r="H37" s="441">
        <f>SUM(H10:H36)</f>
        <v>2209.15</v>
      </c>
      <c r="I37" s="852">
        <f>H37/G37</f>
        <v>0.50601727992377044</v>
      </c>
    </row>
    <row r="38" spans="1:9" x14ac:dyDescent="0.2">
      <c r="A38" s="378"/>
      <c r="B38" s="406"/>
      <c r="C38" s="406"/>
      <c r="E38" s="1"/>
      <c r="F38" s="1"/>
    </row>
    <row r="39" spans="1:9" x14ac:dyDescent="0.2">
      <c r="A39" s="689" t="s">
        <v>1342</v>
      </c>
    </row>
    <row r="40" spans="1:9" x14ac:dyDescent="0.2">
      <c r="A40" s="689" t="s">
        <v>506</v>
      </c>
    </row>
  </sheetData>
  <mergeCells count="4">
    <mergeCell ref="A7:A8"/>
    <mergeCell ref="C7:C8"/>
    <mergeCell ref="B7:B8"/>
    <mergeCell ref="D7:I7"/>
  </mergeCells>
  <phoneticPr fontId="0" type="noConversion"/>
  <printOptions horizontalCentered="1"/>
  <pageMargins left="1.1399999999999999" right="0.9" top="0.53" bottom="0.4" header="0" footer="0"/>
  <pageSetup paperSize="5" scale="8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AM40"/>
  <sheetViews>
    <sheetView view="pageBreakPreview" topLeftCell="E1" zoomScale="60" zoomScaleNormal="59" workbookViewId="0">
      <selection activeCell="M45" sqref="M45"/>
    </sheetView>
  </sheetViews>
  <sheetFormatPr defaultColWidth="11.42578125" defaultRowHeight="15" x14ac:dyDescent="0.2"/>
  <cols>
    <col min="1" max="1" width="5.7109375" style="4" customWidth="1"/>
    <col min="2" max="2" width="19" style="4" customWidth="1"/>
    <col min="3" max="3" width="20.140625" style="4" customWidth="1"/>
    <col min="4" max="4" width="9.42578125" style="4" customWidth="1"/>
    <col min="5" max="5" width="11" style="4" customWidth="1"/>
    <col min="6" max="6" width="9.7109375" style="4" customWidth="1"/>
    <col min="7" max="7" width="12" style="4" customWidth="1"/>
    <col min="8" max="8" width="11.140625" style="4" customWidth="1"/>
    <col min="9" max="9" width="11.42578125" style="4" customWidth="1"/>
    <col min="10" max="10" width="11" style="4" customWidth="1"/>
    <col min="11" max="11" width="11.5703125" style="4" customWidth="1"/>
    <col min="12" max="12" width="10.7109375" style="4" customWidth="1"/>
    <col min="13" max="13" width="9.7109375" style="4" customWidth="1"/>
    <col min="14" max="14" width="10.85546875" style="4" customWidth="1"/>
    <col min="15" max="15" width="7.7109375" style="4" customWidth="1"/>
    <col min="16" max="16" width="12" style="4" customWidth="1"/>
    <col min="17" max="19" width="7.7109375" style="4" customWidth="1"/>
    <col min="20" max="20" width="10.42578125" style="4" customWidth="1"/>
    <col min="21" max="26" width="7.7109375" style="4" customWidth="1"/>
    <col min="27" max="33" width="8.7109375" style="4" customWidth="1"/>
    <col min="34" max="34" width="16.140625" style="4" customWidth="1"/>
    <col min="35" max="35" width="15" style="4" customWidth="1"/>
    <col min="36" max="38" width="8.7109375" style="4" customWidth="1"/>
    <col min="39" max="41" width="11.42578125" style="4" customWidth="1"/>
    <col min="42" max="42" width="10.42578125" style="4" bestFit="1" customWidth="1"/>
    <col min="43" max="16384" width="11.42578125" style="4"/>
  </cols>
  <sheetData>
    <row r="1" spans="1:39" x14ac:dyDescent="0.2">
      <c r="A1" s="4" t="s">
        <v>319</v>
      </c>
      <c r="C1" s="4" t="s">
        <v>152</v>
      </c>
    </row>
    <row r="3" spans="1:39" s="203" customFormat="1" ht="16.5" x14ac:dyDescent="0.2">
      <c r="A3" s="207" t="s">
        <v>219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M3" s="207"/>
    </row>
    <row r="4" spans="1:39" s="203" customFormat="1" ht="16.5" x14ac:dyDescent="0.2">
      <c r="J4" s="210"/>
      <c r="K4" s="210" t="str">
        <f>'1'!E5</f>
        <v>KABUPATEN</v>
      </c>
      <c r="L4" s="206" t="str">
        <f>'1'!F5</f>
        <v>MOJOKERTO</v>
      </c>
      <c r="N4" s="206"/>
      <c r="R4" s="210"/>
      <c r="S4" s="210"/>
      <c r="T4" s="210"/>
      <c r="U4" s="210"/>
      <c r="V4" s="210"/>
      <c r="W4" s="210"/>
      <c r="X4" s="210"/>
      <c r="Y4" s="210"/>
      <c r="AC4" s="210"/>
      <c r="AG4" s="206"/>
      <c r="AH4" s="207"/>
      <c r="AI4" s="207"/>
      <c r="AJ4" s="207"/>
      <c r="AK4" s="207"/>
      <c r="AL4" s="207"/>
    </row>
    <row r="5" spans="1:39" s="203" customFormat="1" ht="16.5" x14ac:dyDescent="0.2">
      <c r="J5" s="210"/>
      <c r="K5" s="210" t="str">
        <f>'1'!E6</f>
        <v xml:space="preserve">TAHUN </v>
      </c>
      <c r="L5" s="206">
        <f>'1'!F6</f>
        <v>2021</v>
      </c>
      <c r="N5" s="206"/>
      <c r="AC5" s="210"/>
      <c r="AG5" s="206"/>
      <c r="AH5" s="207"/>
      <c r="AI5" s="207"/>
      <c r="AJ5" s="207"/>
      <c r="AK5" s="207"/>
      <c r="AL5" s="207"/>
    </row>
    <row r="6" spans="1:39" x14ac:dyDescent="0.2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8"/>
      <c r="Y6" s="378"/>
      <c r="Z6" s="378"/>
    </row>
    <row r="7" spans="1:39" ht="18" customHeight="1" x14ac:dyDescent="0.2">
      <c r="A7" s="1246" t="s">
        <v>153</v>
      </c>
      <c r="B7" s="1246" t="s">
        <v>154</v>
      </c>
      <c r="C7" s="1246" t="s">
        <v>156</v>
      </c>
      <c r="D7" s="1246" t="s">
        <v>1011</v>
      </c>
      <c r="E7" s="1246"/>
      <c r="F7" s="1246"/>
      <c r="G7" s="1246"/>
      <c r="H7" s="1246"/>
      <c r="I7" s="1246"/>
      <c r="J7" s="1246"/>
      <c r="K7" s="1246"/>
      <c r="L7" s="1246"/>
      <c r="M7" s="1246"/>
      <c r="N7" s="1246"/>
      <c r="O7" s="1246"/>
      <c r="P7" s="1169"/>
      <c r="Q7" s="1246"/>
      <c r="R7" s="1246"/>
      <c r="S7" s="1246"/>
      <c r="T7" s="1246"/>
      <c r="U7" s="1246"/>
      <c r="V7" s="1246"/>
      <c r="W7" s="1246"/>
      <c r="X7" s="1246"/>
      <c r="Y7" s="1246"/>
      <c r="Z7" s="1246"/>
    </row>
    <row r="8" spans="1:39" ht="46.5" customHeight="1" x14ac:dyDescent="0.2">
      <c r="A8" s="1246"/>
      <c r="B8" s="1246"/>
      <c r="C8" s="1246"/>
      <c r="D8" s="1294" t="s">
        <v>195</v>
      </c>
      <c r="E8" s="1331" t="s">
        <v>196</v>
      </c>
      <c r="F8" s="1327" t="s">
        <v>164</v>
      </c>
      <c r="G8" s="1331" t="s">
        <v>197</v>
      </c>
      <c r="H8" s="1327" t="s">
        <v>164</v>
      </c>
      <c r="I8" s="1174" t="s">
        <v>220</v>
      </c>
      <c r="J8" s="1329"/>
      <c r="K8" s="1330"/>
      <c r="L8" s="1252" t="s">
        <v>55</v>
      </c>
      <c r="M8" s="1253"/>
      <c r="N8" s="1253"/>
      <c r="O8" s="1254"/>
      <c r="P8" s="1253"/>
      <c r="Q8" s="1254"/>
      <c r="R8" s="1174" t="s">
        <v>139</v>
      </c>
      <c r="S8" s="1329"/>
      <c r="T8" s="1330"/>
      <c r="U8" s="1174" t="s">
        <v>80</v>
      </c>
      <c r="V8" s="1329"/>
      <c r="W8" s="1329"/>
      <c r="X8" s="1329"/>
      <c r="Y8" s="1329"/>
      <c r="Z8" s="1330"/>
    </row>
    <row r="9" spans="1:39" ht="33" customHeight="1" x14ac:dyDescent="0.2">
      <c r="A9" s="1246"/>
      <c r="B9" s="1246"/>
      <c r="C9" s="1246"/>
      <c r="D9" s="1295"/>
      <c r="E9" s="1328"/>
      <c r="F9" s="1328"/>
      <c r="G9" s="1328"/>
      <c r="H9" s="1328"/>
      <c r="I9" s="19" t="s">
        <v>27</v>
      </c>
      <c r="J9" s="19" t="s">
        <v>28</v>
      </c>
      <c r="K9" s="19" t="s">
        <v>14</v>
      </c>
      <c r="L9" s="19" t="s">
        <v>27</v>
      </c>
      <c r="M9" s="34" t="s">
        <v>140</v>
      </c>
      <c r="N9" s="19" t="s">
        <v>28</v>
      </c>
      <c r="O9" s="34" t="s">
        <v>140</v>
      </c>
      <c r="P9" s="70" t="s">
        <v>14</v>
      </c>
      <c r="Q9" s="34" t="s">
        <v>140</v>
      </c>
      <c r="R9" s="19" t="s">
        <v>27</v>
      </c>
      <c r="S9" s="19" t="s">
        <v>28</v>
      </c>
      <c r="T9" s="19" t="s">
        <v>14</v>
      </c>
      <c r="U9" s="19" t="s">
        <v>27</v>
      </c>
      <c r="V9" s="34" t="s">
        <v>140</v>
      </c>
      <c r="W9" s="19" t="s">
        <v>28</v>
      </c>
      <c r="X9" s="34" t="s">
        <v>140</v>
      </c>
      <c r="Y9" s="19" t="s">
        <v>14</v>
      </c>
      <c r="Z9" s="34" t="s">
        <v>140</v>
      </c>
    </row>
    <row r="10" spans="1:39" x14ac:dyDescent="0.2">
      <c r="A10" s="153">
        <v>1</v>
      </c>
      <c r="B10" s="129">
        <v>2</v>
      </c>
      <c r="C10" s="153">
        <v>3</v>
      </c>
      <c r="D10" s="129">
        <v>4</v>
      </c>
      <c r="E10" s="153">
        <v>5</v>
      </c>
      <c r="F10" s="129">
        <v>6</v>
      </c>
      <c r="G10" s="153">
        <v>7</v>
      </c>
      <c r="H10" s="129">
        <v>8</v>
      </c>
      <c r="I10" s="153">
        <v>9</v>
      </c>
      <c r="J10" s="129">
        <v>10</v>
      </c>
      <c r="K10" s="153">
        <v>11</v>
      </c>
      <c r="L10" s="129">
        <v>12</v>
      </c>
      <c r="M10" s="153">
        <v>13</v>
      </c>
      <c r="N10" s="129">
        <v>14</v>
      </c>
      <c r="O10" s="153">
        <v>15</v>
      </c>
      <c r="P10" s="156">
        <v>16</v>
      </c>
      <c r="Q10" s="153">
        <v>17</v>
      </c>
      <c r="R10" s="129">
        <v>18</v>
      </c>
      <c r="S10" s="153">
        <v>19</v>
      </c>
      <c r="T10" s="129">
        <v>20</v>
      </c>
      <c r="U10" s="153">
        <v>21</v>
      </c>
      <c r="V10" s="129">
        <v>22</v>
      </c>
      <c r="W10" s="153">
        <v>23</v>
      </c>
      <c r="X10" s="129">
        <v>24</v>
      </c>
      <c r="Y10" s="153">
        <v>25</v>
      </c>
      <c r="Z10" s="129">
        <v>26</v>
      </c>
    </row>
    <row r="11" spans="1:39" x14ac:dyDescent="0.2">
      <c r="A11" s="39">
        <f>'9'!A9</f>
        <v>1</v>
      </c>
      <c r="B11" s="39" t="str">
        <f>'9'!B9</f>
        <v>Sooko</v>
      </c>
      <c r="C11" s="39" t="str">
        <f>'9'!C9</f>
        <v>Sooko</v>
      </c>
      <c r="D11" s="408">
        <v>30</v>
      </c>
      <c r="E11" s="408">
        <v>9</v>
      </c>
      <c r="F11" s="409">
        <f>E11/D11*100</f>
        <v>30</v>
      </c>
      <c r="G11" s="408">
        <v>9</v>
      </c>
      <c r="H11" s="409">
        <f>G11/D11*100</f>
        <v>30</v>
      </c>
      <c r="I11" s="408">
        <v>562.80000000000007</v>
      </c>
      <c r="J11" s="410">
        <v>564.9</v>
      </c>
      <c r="K11" s="408">
        <f>SUM(I11:J11)</f>
        <v>1127.7</v>
      </c>
      <c r="L11" s="410">
        <v>230.05</v>
      </c>
      <c r="M11" s="411">
        <f>L11/I11*100</f>
        <v>40.875977256574267</v>
      </c>
      <c r="N11" s="410">
        <v>238.5</v>
      </c>
      <c r="O11" s="411">
        <f>N11/J11*100</f>
        <v>42.219861922464155</v>
      </c>
      <c r="P11" s="412">
        <f>SUM(L11,N11)</f>
        <v>468.55</v>
      </c>
      <c r="Q11" s="411">
        <f>P11/K11*100</f>
        <v>41.549170878779819</v>
      </c>
      <c r="R11" s="410">
        <v>6</v>
      </c>
      <c r="S11" s="410">
        <v>6</v>
      </c>
      <c r="T11" s="408">
        <f>SUM(R11:S11)</f>
        <v>12</v>
      </c>
      <c r="U11" s="410">
        <v>5</v>
      </c>
      <c r="V11" s="411">
        <f>U11/R11*100</f>
        <v>83.333333333333343</v>
      </c>
      <c r="W11" s="408">
        <v>5</v>
      </c>
      <c r="X11" s="411">
        <f>W11/S11*100</f>
        <v>83.333333333333343</v>
      </c>
      <c r="Y11" s="408">
        <f>SUM(U11,W11)</f>
        <v>10</v>
      </c>
      <c r="Z11" s="411">
        <f>Y11/T11*100</f>
        <v>83.333333333333343</v>
      </c>
    </row>
    <row r="12" spans="1:39" x14ac:dyDescent="0.2">
      <c r="A12" s="12">
        <f>'9'!A10</f>
        <v>2</v>
      </c>
      <c r="B12" s="12" t="str">
        <f>'9'!B10</f>
        <v>Trowulan</v>
      </c>
      <c r="C12" s="12" t="str">
        <f>'9'!C10</f>
        <v>Trowulan</v>
      </c>
      <c r="D12" s="403">
        <v>19</v>
      </c>
      <c r="E12" s="403">
        <v>8</v>
      </c>
      <c r="F12" s="396">
        <f>E12/D12*100</f>
        <v>42.105263157894733</v>
      </c>
      <c r="G12" s="403">
        <v>8</v>
      </c>
      <c r="H12" s="396">
        <f t="shared" ref="H12:H20" si="0">G12/D12*100</f>
        <v>42.105263157894733</v>
      </c>
      <c r="I12" s="403">
        <v>354.90000000000003</v>
      </c>
      <c r="J12" s="413">
        <v>330.75</v>
      </c>
      <c r="K12" s="403">
        <f t="shared" ref="K12:K20" si="1">SUM(I12:J12)</f>
        <v>685.65000000000009</v>
      </c>
      <c r="L12" s="413">
        <v>518.17500000000007</v>
      </c>
      <c r="M12" s="380">
        <f t="shared" ref="M12:M20" si="2">L12/I12*100</f>
        <v>146.00591715976333</v>
      </c>
      <c r="N12" s="413">
        <v>196.10000000000002</v>
      </c>
      <c r="O12" s="380">
        <f t="shared" ref="O12:O20" si="3">N12/J12*100</f>
        <v>59.289493575207864</v>
      </c>
      <c r="P12" s="414">
        <f t="shared" ref="P12:P20" si="4">SUM(L12,N12)</f>
        <v>714.27500000000009</v>
      </c>
      <c r="Q12" s="380">
        <f t="shared" ref="Q12:Q20" si="5">P12/K12*100</f>
        <v>104.17487056078174</v>
      </c>
      <c r="R12" s="413">
        <v>6</v>
      </c>
      <c r="S12" s="413">
        <v>6</v>
      </c>
      <c r="T12" s="403">
        <f t="shared" ref="T12:T20" si="6">SUM(R12:S12)</f>
        <v>12</v>
      </c>
      <c r="U12" s="413">
        <v>5</v>
      </c>
      <c r="V12" s="380">
        <f t="shared" ref="V12:V20" si="7">U12/R12*100</f>
        <v>83.333333333333343</v>
      </c>
      <c r="W12" s="403">
        <v>5</v>
      </c>
      <c r="X12" s="380">
        <f t="shared" ref="X12:X20" si="8">W12/S12*100</f>
        <v>83.333333333333343</v>
      </c>
      <c r="Y12" s="403">
        <f t="shared" ref="Y12:Y20" si="9">SUM(U12,W12)</f>
        <v>10</v>
      </c>
      <c r="Z12" s="380">
        <f t="shared" ref="Z12:Z20" si="10">Y12/T12*100</f>
        <v>83.333333333333343</v>
      </c>
    </row>
    <row r="13" spans="1:39" x14ac:dyDescent="0.2">
      <c r="A13" s="12">
        <f>'9'!A11</f>
        <v>3</v>
      </c>
      <c r="B13" s="12"/>
      <c r="C13" s="12" t="str">
        <f>'9'!C11</f>
        <v>Tawangsari</v>
      </c>
      <c r="D13" s="403">
        <v>15</v>
      </c>
      <c r="E13" s="403">
        <v>8</v>
      </c>
      <c r="F13" s="396">
        <f t="shared" ref="F13:F20" si="11">E13/D13*100</f>
        <v>53.333333333333336</v>
      </c>
      <c r="G13" s="403">
        <v>8</v>
      </c>
      <c r="H13" s="396">
        <f t="shared" si="0"/>
        <v>53.333333333333336</v>
      </c>
      <c r="I13" s="403">
        <v>255.15</v>
      </c>
      <c r="J13" s="413">
        <v>270.90000000000003</v>
      </c>
      <c r="K13" s="403">
        <f t="shared" si="1"/>
        <v>526.05000000000007</v>
      </c>
      <c r="L13" s="413">
        <v>187.25</v>
      </c>
      <c r="M13" s="380">
        <f t="shared" si="2"/>
        <v>73.388203017832637</v>
      </c>
      <c r="N13" s="413">
        <v>196.10000000000002</v>
      </c>
      <c r="O13" s="380">
        <f>N13/J13*100</f>
        <v>72.38833517903285</v>
      </c>
      <c r="P13" s="414">
        <f t="shared" si="4"/>
        <v>383.35</v>
      </c>
      <c r="Q13" s="380">
        <f t="shared" si="5"/>
        <v>72.873301017013588</v>
      </c>
      <c r="R13" s="413">
        <v>6</v>
      </c>
      <c r="S13" s="413">
        <v>6</v>
      </c>
      <c r="T13" s="403">
        <f t="shared" si="6"/>
        <v>12</v>
      </c>
      <c r="U13" s="413">
        <v>5</v>
      </c>
      <c r="V13" s="380">
        <f t="shared" si="7"/>
        <v>83.333333333333343</v>
      </c>
      <c r="W13" s="403">
        <v>5</v>
      </c>
      <c r="X13" s="380">
        <f t="shared" si="8"/>
        <v>83.333333333333343</v>
      </c>
      <c r="Y13" s="403">
        <f t="shared" si="9"/>
        <v>10</v>
      </c>
      <c r="Z13" s="380">
        <f t="shared" si="10"/>
        <v>83.333333333333343</v>
      </c>
    </row>
    <row r="14" spans="1:39" x14ac:dyDescent="0.2">
      <c r="A14" s="12">
        <f>'9'!A12</f>
        <v>4</v>
      </c>
      <c r="B14" s="12" t="str">
        <f>'9'!B12</f>
        <v>Puri</v>
      </c>
      <c r="C14" s="12" t="str">
        <f>'9'!C12</f>
        <v>Puri</v>
      </c>
      <c r="D14" s="403">
        <v>37</v>
      </c>
      <c r="E14" s="403">
        <v>9</v>
      </c>
      <c r="F14" s="396">
        <f t="shared" si="11"/>
        <v>24.324324324324326</v>
      </c>
      <c r="G14" s="403">
        <v>9</v>
      </c>
      <c r="H14" s="396">
        <f t="shared" si="0"/>
        <v>24.324324324324326</v>
      </c>
      <c r="I14" s="403">
        <v>301.35000000000002</v>
      </c>
      <c r="J14" s="413">
        <v>280.35000000000002</v>
      </c>
      <c r="K14" s="403">
        <f t="shared" si="1"/>
        <v>581.70000000000005</v>
      </c>
      <c r="L14" s="413">
        <v>230.05</v>
      </c>
      <c r="M14" s="380">
        <f t="shared" si="2"/>
        <v>76.339804214368669</v>
      </c>
      <c r="N14" s="413">
        <v>238.5</v>
      </c>
      <c r="O14" s="380">
        <f t="shared" si="3"/>
        <v>85.07223113964686</v>
      </c>
      <c r="P14" s="414">
        <f t="shared" si="4"/>
        <v>468.55</v>
      </c>
      <c r="Q14" s="380">
        <f t="shared" si="5"/>
        <v>80.54839264225545</v>
      </c>
      <c r="R14" s="413">
        <v>6</v>
      </c>
      <c r="S14" s="413">
        <v>6</v>
      </c>
      <c r="T14" s="403">
        <f t="shared" si="6"/>
        <v>12</v>
      </c>
      <c r="U14" s="413">
        <v>5</v>
      </c>
      <c r="V14" s="380">
        <f t="shared" si="7"/>
        <v>83.333333333333343</v>
      </c>
      <c r="W14" s="403">
        <v>5</v>
      </c>
      <c r="X14" s="380">
        <f t="shared" si="8"/>
        <v>83.333333333333343</v>
      </c>
      <c r="Y14" s="403">
        <f t="shared" si="9"/>
        <v>10</v>
      </c>
      <c r="Z14" s="380">
        <f t="shared" si="10"/>
        <v>83.333333333333343</v>
      </c>
    </row>
    <row r="15" spans="1:39" x14ac:dyDescent="0.2">
      <c r="A15" s="12">
        <f>'9'!A13</f>
        <v>5</v>
      </c>
      <c r="B15" s="12" t="str">
        <f>'9'!B13</f>
        <v>Mojoanyar</v>
      </c>
      <c r="C15" s="12" t="str">
        <f>'9'!C13</f>
        <v>Gayaman</v>
      </c>
      <c r="D15" s="403">
        <v>24</v>
      </c>
      <c r="E15" s="403">
        <v>9</v>
      </c>
      <c r="F15" s="396">
        <f t="shared" si="11"/>
        <v>37.5</v>
      </c>
      <c r="G15" s="403">
        <v>9</v>
      </c>
      <c r="H15" s="396">
        <f t="shared" si="0"/>
        <v>37.5</v>
      </c>
      <c r="I15" s="403">
        <v>302.40000000000003</v>
      </c>
      <c r="J15" s="413">
        <v>358.05</v>
      </c>
      <c r="K15" s="403">
        <f t="shared" si="1"/>
        <v>660.45</v>
      </c>
      <c r="L15" s="413">
        <v>230.05</v>
      </c>
      <c r="M15" s="380">
        <f t="shared" si="2"/>
        <v>76.074735449735442</v>
      </c>
      <c r="N15" s="413">
        <v>238.5</v>
      </c>
      <c r="O15" s="380">
        <f t="shared" si="3"/>
        <v>66.610808546292404</v>
      </c>
      <c r="P15" s="414">
        <f t="shared" si="4"/>
        <v>468.55</v>
      </c>
      <c r="Q15" s="380">
        <f t="shared" si="5"/>
        <v>70.944053296994468</v>
      </c>
      <c r="R15" s="413">
        <v>6</v>
      </c>
      <c r="S15" s="413">
        <v>6</v>
      </c>
      <c r="T15" s="403">
        <f t="shared" si="6"/>
        <v>12</v>
      </c>
      <c r="U15" s="413">
        <v>5</v>
      </c>
      <c r="V15" s="380">
        <f>U15/R15*100</f>
        <v>83.333333333333343</v>
      </c>
      <c r="W15" s="403">
        <v>5</v>
      </c>
      <c r="X15" s="380">
        <f t="shared" si="8"/>
        <v>83.333333333333343</v>
      </c>
      <c r="Y15" s="403">
        <f t="shared" si="9"/>
        <v>10</v>
      </c>
      <c r="Z15" s="380">
        <f t="shared" si="10"/>
        <v>83.333333333333343</v>
      </c>
    </row>
    <row r="16" spans="1:39" x14ac:dyDescent="0.2">
      <c r="A16" s="12">
        <f>'9'!A14</f>
        <v>6</v>
      </c>
      <c r="B16" s="12" t="str">
        <f>'9'!B14</f>
        <v>Bangsal</v>
      </c>
      <c r="C16" s="12" t="str">
        <f>'9'!C14</f>
        <v>Bangsal</v>
      </c>
      <c r="D16" s="403">
        <v>30</v>
      </c>
      <c r="E16" s="403">
        <v>9</v>
      </c>
      <c r="F16" s="396">
        <f t="shared" si="11"/>
        <v>30</v>
      </c>
      <c r="G16" s="403">
        <v>9</v>
      </c>
      <c r="H16" s="396">
        <f t="shared" si="0"/>
        <v>30</v>
      </c>
      <c r="I16" s="403">
        <v>442.05</v>
      </c>
      <c r="J16" s="413">
        <v>368</v>
      </c>
      <c r="K16" s="403">
        <f t="shared" si="1"/>
        <v>810.05</v>
      </c>
      <c r="L16" s="413">
        <v>442</v>
      </c>
      <c r="M16" s="380">
        <f t="shared" si="2"/>
        <v>99.98868906232326</v>
      </c>
      <c r="N16" s="413">
        <v>368</v>
      </c>
      <c r="O16" s="380">
        <f t="shared" si="3"/>
        <v>100</v>
      </c>
      <c r="P16" s="414">
        <f t="shared" si="4"/>
        <v>810</v>
      </c>
      <c r="Q16" s="380">
        <f t="shared" si="5"/>
        <v>99.993827541509788</v>
      </c>
      <c r="R16" s="413">
        <v>27</v>
      </c>
      <c r="S16" s="413">
        <v>15</v>
      </c>
      <c r="T16" s="403">
        <f t="shared" si="6"/>
        <v>42</v>
      </c>
      <c r="U16" s="413">
        <v>26</v>
      </c>
      <c r="V16" s="380">
        <f t="shared" si="7"/>
        <v>96.296296296296291</v>
      </c>
      <c r="W16" s="403">
        <v>14</v>
      </c>
      <c r="X16" s="380">
        <f t="shared" si="8"/>
        <v>93.333333333333329</v>
      </c>
      <c r="Y16" s="403">
        <f t="shared" si="9"/>
        <v>40</v>
      </c>
      <c r="Z16" s="380">
        <f t="shared" si="10"/>
        <v>95.238095238095227</v>
      </c>
    </row>
    <row r="17" spans="1:26" x14ac:dyDescent="0.2">
      <c r="A17" s="12">
        <f>'9'!A15</f>
        <v>7</v>
      </c>
      <c r="B17" s="12" t="str">
        <f>'9'!B15</f>
        <v>Gedeg</v>
      </c>
      <c r="C17" s="12" t="str">
        <f>'9'!C15</f>
        <v>Gedeg</v>
      </c>
      <c r="D17" s="403">
        <v>22</v>
      </c>
      <c r="E17" s="403">
        <v>8</v>
      </c>
      <c r="F17" s="396">
        <f t="shared" si="11"/>
        <v>36.363636363636367</v>
      </c>
      <c r="G17" s="403">
        <v>8</v>
      </c>
      <c r="H17" s="396">
        <f>G17/D17*100</f>
        <v>36.363636363636367</v>
      </c>
      <c r="I17" s="403">
        <v>137</v>
      </c>
      <c r="J17" s="413">
        <v>147</v>
      </c>
      <c r="K17" s="403">
        <f t="shared" si="1"/>
        <v>284</v>
      </c>
      <c r="L17" s="413">
        <v>137</v>
      </c>
      <c r="M17" s="380">
        <f t="shared" si="2"/>
        <v>100</v>
      </c>
      <c r="N17" s="413">
        <v>147</v>
      </c>
      <c r="O17" s="380">
        <f t="shared" si="3"/>
        <v>100</v>
      </c>
      <c r="P17" s="414">
        <f t="shared" si="4"/>
        <v>284</v>
      </c>
      <c r="Q17" s="380">
        <f t="shared" si="5"/>
        <v>100</v>
      </c>
      <c r="R17" s="413">
        <v>6</v>
      </c>
      <c r="S17" s="413">
        <v>6</v>
      </c>
      <c r="T17" s="403">
        <f t="shared" si="6"/>
        <v>12</v>
      </c>
      <c r="U17" s="413">
        <v>5</v>
      </c>
      <c r="V17" s="380">
        <f t="shared" si="7"/>
        <v>83.333333333333343</v>
      </c>
      <c r="W17" s="403">
        <v>5</v>
      </c>
      <c r="X17" s="380">
        <f t="shared" si="8"/>
        <v>83.333333333333343</v>
      </c>
      <c r="Y17" s="403">
        <f t="shared" si="9"/>
        <v>10</v>
      </c>
      <c r="Z17" s="380">
        <f t="shared" si="10"/>
        <v>83.333333333333343</v>
      </c>
    </row>
    <row r="18" spans="1:26" x14ac:dyDescent="0.2">
      <c r="A18" s="12">
        <f>'9'!A16</f>
        <v>8</v>
      </c>
      <c r="B18" s="12"/>
      <c r="C18" s="12" t="str">
        <f>'9'!C16</f>
        <v>Lespadangan</v>
      </c>
      <c r="D18" s="403">
        <v>13</v>
      </c>
      <c r="E18" s="403">
        <v>5</v>
      </c>
      <c r="F18" s="396">
        <f t="shared" si="11"/>
        <v>38.461538461538467</v>
      </c>
      <c r="G18" s="403">
        <v>5</v>
      </c>
      <c r="H18" s="396">
        <f t="shared" si="0"/>
        <v>38.461538461538467</v>
      </c>
      <c r="I18" s="403">
        <v>164.85</v>
      </c>
      <c r="J18" s="413">
        <v>142.80000000000001</v>
      </c>
      <c r="K18" s="403">
        <f t="shared" si="1"/>
        <v>307.64999999999998</v>
      </c>
      <c r="L18" s="413">
        <v>58.85</v>
      </c>
      <c r="M18" s="380">
        <f t="shared" si="2"/>
        <v>35.699120412496214</v>
      </c>
      <c r="N18" s="413">
        <v>68.900000000000006</v>
      </c>
      <c r="O18" s="380">
        <f t="shared" si="3"/>
        <v>48.249299719887958</v>
      </c>
      <c r="P18" s="414">
        <f t="shared" si="4"/>
        <v>127.75</v>
      </c>
      <c r="Q18" s="380">
        <f t="shared" si="5"/>
        <v>41.524459613196818</v>
      </c>
      <c r="R18" s="413">
        <v>4</v>
      </c>
      <c r="S18" s="413">
        <v>4</v>
      </c>
      <c r="T18" s="403">
        <f t="shared" si="6"/>
        <v>8</v>
      </c>
      <c r="U18" s="413">
        <v>3</v>
      </c>
      <c r="V18" s="380">
        <f t="shared" si="7"/>
        <v>75</v>
      </c>
      <c r="W18" s="403">
        <v>3</v>
      </c>
      <c r="X18" s="380">
        <f t="shared" si="8"/>
        <v>75</v>
      </c>
      <c r="Y18" s="403">
        <f t="shared" si="9"/>
        <v>6</v>
      </c>
      <c r="Z18" s="380">
        <f t="shared" si="10"/>
        <v>75</v>
      </c>
    </row>
    <row r="19" spans="1:26" x14ac:dyDescent="0.2">
      <c r="A19" s="12">
        <f>'9'!A17</f>
        <v>9</v>
      </c>
      <c r="B19" s="12" t="str">
        <f>'9'!B17</f>
        <v>Kemlagi</v>
      </c>
      <c r="C19" s="12" t="str">
        <f>'9'!C17</f>
        <v>Kemlagi</v>
      </c>
      <c r="D19" s="403">
        <v>22</v>
      </c>
      <c r="E19" s="403">
        <v>9</v>
      </c>
      <c r="F19" s="396">
        <f t="shared" si="11"/>
        <v>40.909090909090914</v>
      </c>
      <c r="G19" s="403">
        <v>9</v>
      </c>
      <c r="H19" s="396">
        <f t="shared" si="0"/>
        <v>40.909090909090914</v>
      </c>
      <c r="I19" s="403">
        <v>237.3</v>
      </c>
      <c r="J19" s="413">
        <v>248.85000000000002</v>
      </c>
      <c r="K19" s="403">
        <f t="shared" si="1"/>
        <v>486.15000000000003</v>
      </c>
      <c r="L19" s="413">
        <v>230.05</v>
      </c>
      <c r="M19" s="380">
        <f t="shared" si="2"/>
        <v>96.94479561736199</v>
      </c>
      <c r="N19" s="413">
        <v>238.5</v>
      </c>
      <c r="O19" s="380">
        <f t="shared" si="3"/>
        <v>95.840867992766718</v>
      </c>
      <c r="P19" s="414">
        <f t="shared" si="4"/>
        <v>468.55</v>
      </c>
      <c r="Q19" s="380">
        <f t="shared" si="5"/>
        <v>96.379718193973048</v>
      </c>
      <c r="R19" s="413">
        <v>6</v>
      </c>
      <c r="S19" s="413">
        <v>6</v>
      </c>
      <c r="T19" s="403">
        <f t="shared" si="6"/>
        <v>12</v>
      </c>
      <c r="U19" s="413">
        <v>5</v>
      </c>
      <c r="V19" s="380">
        <f t="shared" si="7"/>
        <v>83.333333333333343</v>
      </c>
      <c r="W19" s="403">
        <v>5</v>
      </c>
      <c r="X19" s="380">
        <f t="shared" si="8"/>
        <v>83.333333333333343</v>
      </c>
      <c r="Y19" s="403">
        <f t="shared" si="9"/>
        <v>10</v>
      </c>
      <c r="Z19" s="380">
        <f t="shared" si="10"/>
        <v>83.333333333333343</v>
      </c>
    </row>
    <row r="20" spans="1:26" x14ac:dyDescent="0.2">
      <c r="A20" s="12">
        <f>'9'!A18</f>
        <v>10</v>
      </c>
      <c r="B20" s="12"/>
      <c r="C20" s="12" t="str">
        <f>'9'!C18</f>
        <v>Kedungsari</v>
      </c>
      <c r="D20" s="403">
        <v>10</v>
      </c>
      <c r="E20" s="403">
        <v>3</v>
      </c>
      <c r="F20" s="396">
        <f t="shared" si="11"/>
        <v>30</v>
      </c>
      <c r="G20" s="403">
        <v>10</v>
      </c>
      <c r="H20" s="396">
        <f t="shared" si="0"/>
        <v>100</v>
      </c>
      <c r="I20" s="403">
        <v>893</v>
      </c>
      <c r="J20" s="413">
        <v>894.6</v>
      </c>
      <c r="K20" s="403">
        <f t="shared" si="1"/>
        <v>1787.6</v>
      </c>
      <c r="L20" s="413">
        <v>893</v>
      </c>
      <c r="M20" s="380">
        <f t="shared" si="2"/>
        <v>100</v>
      </c>
      <c r="N20" s="413">
        <v>890.40000000000009</v>
      </c>
      <c r="O20" s="380">
        <f t="shared" si="3"/>
        <v>99.53051643192488</v>
      </c>
      <c r="P20" s="414">
        <f t="shared" si="4"/>
        <v>1783.4</v>
      </c>
      <c r="Q20" s="380">
        <f t="shared" si="5"/>
        <v>99.765048109196698</v>
      </c>
      <c r="R20" s="413">
        <v>556</v>
      </c>
      <c r="S20" s="413">
        <v>663</v>
      </c>
      <c r="T20" s="403">
        <f t="shared" si="6"/>
        <v>1219</v>
      </c>
      <c r="U20" s="413">
        <v>37</v>
      </c>
      <c r="V20" s="380">
        <f t="shared" si="7"/>
        <v>6.6546762589928061</v>
      </c>
      <c r="W20" s="403">
        <v>192</v>
      </c>
      <c r="X20" s="380">
        <f t="shared" si="8"/>
        <v>28.959276018099551</v>
      </c>
      <c r="Y20" s="403">
        <f t="shared" si="9"/>
        <v>229</v>
      </c>
      <c r="Z20" s="380">
        <f t="shared" si="10"/>
        <v>18.785890073831009</v>
      </c>
    </row>
    <row r="21" spans="1:26" x14ac:dyDescent="0.2">
      <c r="A21" s="12">
        <f>'9'!A19</f>
        <v>11</v>
      </c>
      <c r="B21" s="12" t="str">
        <f>'9'!B19</f>
        <v>Dawarblandong</v>
      </c>
      <c r="C21" s="12" t="str">
        <f>'9'!C19</f>
        <v>Dawarblandong</v>
      </c>
      <c r="D21" s="403">
        <v>36</v>
      </c>
      <c r="E21" s="403">
        <v>8</v>
      </c>
      <c r="F21" s="396">
        <f t="shared" ref="F21:F30" si="12">E21/D21*100</f>
        <v>22.222222222222221</v>
      </c>
      <c r="G21" s="403">
        <v>8</v>
      </c>
      <c r="H21" s="396">
        <f>G21/D21*100</f>
        <v>22.222222222222221</v>
      </c>
      <c r="I21" s="403">
        <v>357</v>
      </c>
      <c r="J21" s="413">
        <v>287.7</v>
      </c>
      <c r="K21" s="403">
        <f t="shared" ref="K21:K30" si="13">SUM(I21:J21)</f>
        <v>644.70000000000005</v>
      </c>
      <c r="L21" s="413">
        <v>187.25</v>
      </c>
      <c r="M21" s="380">
        <f t="shared" ref="M21:M30" si="14">L21/I21*100</f>
        <v>52.450980392156865</v>
      </c>
      <c r="N21" s="413">
        <v>196.10000000000002</v>
      </c>
      <c r="O21" s="380">
        <f t="shared" ref="O21:O30" si="15">N21/J21*100</f>
        <v>68.161279110184225</v>
      </c>
      <c r="P21" s="414">
        <f t="shared" ref="P21:P30" si="16">SUM(L21,N21)</f>
        <v>383.35</v>
      </c>
      <c r="Q21" s="380">
        <f t="shared" ref="Q21:Q30" si="17">P21/K21*100</f>
        <v>59.461765162090899</v>
      </c>
      <c r="R21" s="413">
        <v>6</v>
      </c>
      <c r="S21" s="413">
        <v>6</v>
      </c>
      <c r="T21" s="403">
        <f t="shared" ref="T21:T30" si="18">SUM(R21:S21)</f>
        <v>12</v>
      </c>
      <c r="U21" s="413">
        <v>5</v>
      </c>
      <c r="V21" s="380">
        <f t="shared" ref="V21:V30" si="19">U21/R21*100</f>
        <v>83.333333333333343</v>
      </c>
      <c r="W21" s="403">
        <v>5</v>
      </c>
      <c r="X21" s="380">
        <f>W21/S21*100</f>
        <v>83.333333333333343</v>
      </c>
      <c r="Y21" s="403">
        <f t="shared" ref="Y21:Y30" si="20">SUM(U21,W21)</f>
        <v>10</v>
      </c>
      <c r="Z21" s="380">
        <f t="shared" ref="Z21:Z30" si="21">Y21/T21*100</f>
        <v>83.333333333333343</v>
      </c>
    </row>
    <row r="22" spans="1:26" x14ac:dyDescent="0.2">
      <c r="A22" s="12">
        <f>'9'!A20</f>
        <v>12</v>
      </c>
      <c r="B22" s="12" t="str">
        <f>'9'!B20</f>
        <v>Jetis</v>
      </c>
      <c r="C22" s="12" t="str">
        <f>'9'!C20</f>
        <v>Kupang</v>
      </c>
      <c r="D22" s="403">
        <v>25</v>
      </c>
      <c r="E22" s="403">
        <v>7</v>
      </c>
      <c r="F22" s="396">
        <f t="shared" si="12"/>
        <v>28.000000000000004</v>
      </c>
      <c r="G22" s="403">
        <v>7</v>
      </c>
      <c r="H22" s="396">
        <f t="shared" ref="H22:H30" si="22">G22/D22*100</f>
        <v>28.000000000000004</v>
      </c>
      <c r="I22" s="403">
        <v>327.60000000000002</v>
      </c>
      <c r="J22" s="413">
        <v>253.05</v>
      </c>
      <c r="K22" s="403">
        <f t="shared" si="13"/>
        <v>580.65000000000009</v>
      </c>
      <c r="L22" s="413">
        <v>144.45000000000002</v>
      </c>
      <c r="M22" s="380">
        <f t="shared" si="14"/>
        <v>44.093406593406598</v>
      </c>
      <c r="N22" s="413">
        <v>153.70000000000002</v>
      </c>
      <c r="O22" s="380">
        <f t="shared" si="15"/>
        <v>60.738984390436677</v>
      </c>
      <c r="P22" s="414">
        <f t="shared" si="16"/>
        <v>298.15000000000003</v>
      </c>
      <c r="Q22" s="380">
        <f>P22/K22*100</f>
        <v>51.347627658658404</v>
      </c>
      <c r="R22" s="413">
        <v>5</v>
      </c>
      <c r="S22" s="413">
        <v>5</v>
      </c>
      <c r="T22" s="403">
        <f t="shared" si="18"/>
        <v>10</v>
      </c>
      <c r="U22" s="413">
        <v>4</v>
      </c>
      <c r="V22" s="380">
        <f t="shared" si="19"/>
        <v>80</v>
      </c>
      <c r="W22" s="403">
        <v>4</v>
      </c>
      <c r="X22" s="380">
        <f t="shared" ref="X22:X30" si="23">W22/S22*100</f>
        <v>80</v>
      </c>
      <c r="Y22" s="403">
        <f t="shared" si="20"/>
        <v>8</v>
      </c>
      <c r="Z22" s="380">
        <f t="shared" si="21"/>
        <v>80</v>
      </c>
    </row>
    <row r="23" spans="1:26" x14ac:dyDescent="0.2">
      <c r="A23" s="12">
        <f>'9'!A21</f>
        <v>13</v>
      </c>
      <c r="B23" s="12"/>
      <c r="C23" s="12" t="str">
        <f>'9'!C21</f>
        <v>Jetis</v>
      </c>
      <c r="D23" s="403">
        <v>20</v>
      </c>
      <c r="E23" s="403">
        <v>7</v>
      </c>
      <c r="F23" s="396">
        <f t="shared" si="12"/>
        <v>35</v>
      </c>
      <c r="G23" s="403">
        <v>7</v>
      </c>
      <c r="H23" s="396">
        <f t="shared" si="22"/>
        <v>35</v>
      </c>
      <c r="I23" s="403">
        <v>236.25</v>
      </c>
      <c r="J23" s="413">
        <v>124.95</v>
      </c>
      <c r="K23" s="403">
        <f t="shared" si="13"/>
        <v>361.2</v>
      </c>
      <c r="L23" s="413">
        <v>144.45000000000002</v>
      </c>
      <c r="M23" s="380">
        <f t="shared" si="14"/>
        <v>61.142857142857153</v>
      </c>
      <c r="N23" s="413">
        <v>125</v>
      </c>
      <c r="O23" s="380">
        <f t="shared" si="15"/>
        <v>100.04001600640255</v>
      </c>
      <c r="P23" s="414">
        <f t="shared" si="16"/>
        <v>269.45000000000005</v>
      </c>
      <c r="Q23" s="380">
        <f t="shared" si="17"/>
        <v>74.598560354374328</v>
      </c>
      <c r="R23" s="413">
        <v>5</v>
      </c>
      <c r="S23" s="413">
        <v>5</v>
      </c>
      <c r="T23" s="403">
        <f t="shared" si="18"/>
        <v>10</v>
      </c>
      <c r="U23" s="413">
        <v>4</v>
      </c>
      <c r="V23" s="380">
        <f t="shared" si="19"/>
        <v>80</v>
      </c>
      <c r="W23" s="403">
        <v>4</v>
      </c>
      <c r="X23" s="380">
        <f t="shared" si="23"/>
        <v>80</v>
      </c>
      <c r="Y23" s="403">
        <f t="shared" si="20"/>
        <v>8</v>
      </c>
      <c r="Z23" s="380">
        <f t="shared" si="21"/>
        <v>80</v>
      </c>
    </row>
    <row r="24" spans="1:26" x14ac:dyDescent="0.2">
      <c r="A24" s="12">
        <f>'9'!A22</f>
        <v>14</v>
      </c>
      <c r="B24" s="12" t="str">
        <f>'9'!B22</f>
        <v>Mojosari</v>
      </c>
      <c r="C24" s="12" t="str">
        <f>'9'!C22</f>
        <v>Mojosari</v>
      </c>
      <c r="D24" s="403">
        <v>25</v>
      </c>
      <c r="E24" s="403">
        <v>8</v>
      </c>
      <c r="F24" s="396">
        <f t="shared" si="12"/>
        <v>32</v>
      </c>
      <c r="G24" s="403">
        <v>8</v>
      </c>
      <c r="H24" s="396">
        <f t="shared" si="22"/>
        <v>32</v>
      </c>
      <c r="I24" s="403">
        <v>561.75</v>
      </c>
      <c r="J24" s="413">
        <v>512.4</v>
      </c>
      <c r="K24" s="403">
        <f t="shared" si="13"/>
        <v>1074.1500000000001</v>
      </c>
      <c r="L24" s="413">
        <v>187.25</v>
      </c>
      <c r="M24" s="380">
        <f t="shared" si="14"/>
        <v>33.333333333333329</v>
      </c>
      <c r="N24" s="413">
        <v>196.10000000000002</v>
      </c>
      <c r="O24" s="380">
        <f t="shared" si="15"/>
        <v>38.270882123341146</v>
      </c>
      <c r="P24" s="414">
        <f t="shared" si="16"/>
        <v>383.35</v>
      </c>
      <c r="Q24" s="380">
        <f t="shared" si="17"/>
        <v>35.688684075780849</v>
      </c>
      <c r="R24" s="413">
        <v>6</v>
      </c>
      <c r="S24" s="413">
        <v>6</v>
      </c>
      <c r="T24" s="403">
        <f t="shared" si="18"/>
        <v>12</v>
      </c>
      <c r="U24" s="413">
        <v>5</v>
      </c>
      <c r="V24" s="380">
        <f t="shared" si="19"/>
        <v>83.333333333333343</v>
      </c>
      <c r="W24" s="403">
        <v>5</v>
      </c>
      <c r="X24" s="380">
        <f t="shared" si="23"/>
        <v>83.333333333333343</v>
      </c>
      <c r="Y24" s="403">
        <f t="shared" si="20"/>
        <v>10</v>
      </c>
      <c r="Z24" s="380">
        <f t="shared" si="21"/>
        <v>83.333333333333343</v>
      </c>
    </row>
    <row r="25" spans="1:26" x14ac:dyDescent="0.2">
      <c r="A25" s="12">
        <f>'9'!A23</f>
        <v>15</v>
      </c>
      <c r="B25" s="12"/>
      <c r="C25" s="12" t="str">
        <f>'9'!C23</f>
        <v>Modopuro</v>
      </c>
      <c r="D25" s="403">
        <v>15</v>
      </c>
      <c r="E25" s="403">
        <v>6</v>
      </c>
      <c r="F25" s="396">
        <f t="shared" si="12"/>
        <v>40</v>
      </c>
      <c r="G25" s="403">
        <v>6</v>
      </c>
      <c r="H25" s="396">
        <f t="shared" si="22"/>
        <v>40</v>
      </c>
      <c r="I25" s="403">
        <v>1911</v>
      </c>
      <c r="J25" s="413">
        <v>1757.7</v>
      </c>
      <c r="K25" s="403">
        <f t="shared" si="13"/>
        <v>3668.7</v>
      </c>
      <c r="L25" s="413">
        <v>318.86</v>
      </c>
      <c r="M25" s="380">
        <f t="shared" si="14"/>
        <v>16.68550497121926</v>
      </c>
      <c r="N25" s="413">
        <v>278.78000000000003</v>
      </c>
      <c r="O25" s="380">
        <f t="shared" si="15"/>
        <v>15.860499516413496</v>
      </c>
      <c r="P25" s="414">
        <f t="shared" si="16"/>
        <v>597.6400000000001</v>
      </c>
      <c r="Q25" s="380">
        <f t="shared" si="17"/>
        <v>16.290239049254506</v>
      </c>
      <c r="R25" s="413">
        <v>49</v>
      </c>
      <c r="S25" s="413">
        <v>68</v>
      </c>
      <c r="T25" s="403">
        <f t="shared" si="18"/>
        <v>117</v>
      </c>
      <c r="U25" s="413">
        <v>45</v>
      </c>
      <c r="V25" s="380">
        <f t="shared" si="19"/>
        <v>91.83673469387756</v>
      </c>
      <c r="W25" s="403">
        <v>67</v>
      </c>
      <c r="X25" s="380">
        <f t="shared" si="23"/>
        <v>98.529411764705884</v>
      </c>
      <c r="Y25" s="403">
        <f t="shared" si="20"/>
        <v>112</v>
      </c>
      <c r="Z25" s="380">
        <f t="shared" si="21"/>
        <v>95.726495726495727</v>
      </c>
    </row>
    <row r="26" spans="1:26" x14ac:dyDescent="0.2">
      <c r="A26" s="12">
        <f>'9'!A24</f>
        <v>16</v>
      </c>
      <c r="B26" s="12" t="str">
        <f>'9'!B24</f>
        <v>Pungging</v>
      </c>
      <c r="C26" s="12" t="str">
        <f>'9'!C24</f>
        <v>Pungging</v>
      </c>
      <c r="D26" s="403">
        <v>23</v>
      </c>
      <c r="E26" s="403">
        <v>8</v>
      </c>
      <c r="F26" s="396">
        <f t="shared" si="12"/>
        <v>34.782608695652172</v>
      </c>
      <c r="G26" s="403">
        <v>8</v>
      </c>
      <c r="H26" s="396">
        <f t="shared" si="22"/>
        <v>34.782608695652172</v>
      </c>
      <c r="I26" s="403">
        <v>329.7</v>
      </c>
      <c r="J26" s="413">
        <v>310.8</v>
      </c>
      <c r="K26" s="403">
        <f t="shared" si="13"/>
        <v>640.5</v>
      </c>
      <c r="L26" s="413">
        <v>187.25</v>
      </c>
      <c r="M26" s="380">
        <f t="shared" si="14"/>
        <v>56.794055201698512</v>
      </c>
      <c r="N26" s="413">
        <v>196.10000000000002</v>
      </c>
      <c r="O26" s="380">
        <f t="shared" si="15"/>
        <v>63.095238095238102</v>
      </c>
      <c r="P26" s="414">
        <f t="shared" si="16"/>
        <v>383.35</v>
      </c>
      <c r="Q26" s="380">
        <f t="shared" si="17"/>
        <v>59.851678376268545</v>
      </c>
      <c r="R26" s="413">
        <v>6</v>
      </c>
      <c r="S26" s="413">
        <v>6</v>
      </c>
      <c r="T26" s="403">
        <f t="shared" si="18"/>
        <v>12</v>
      </c>
      <c r="U26" s="413">
        <v>5</v>
      </c>
      <c r="V26" s="380">
        <f t="shared" si="19"/>
        <v>83.333333333333343</v>
      </c>
      <c r="W26" s="403">
        <v>5</v>
      </c>
      <c r="X26" s="380">
        <f t="shared" si="23"/>
        <v>83.333333333333343</v>
      </c>
      <c r="Y26" s="403">
        <f t="shared" si="20"/>
        <v>10</v>
      </c>
      <c r="Z26" s="380">
        <f>Y26/T26*100</f>
        <v>83.333333333333343</v>
      </c>
    </row>
    <row r="27" spans="1:26" x14ac:dyDescent="0.2">
      <c r="A27" s="12">
        <f>'9'!A25</f>
        <v>17</v>
      </c>
      <c r="B27" s="12"/>
      <c r="C27" s="12" t="str">
        <f>'9'!C25</f>
        <v>Watukenongo</v>
      </c>
      <c r="D27" s="403">
        <v>14</v>
      </c>
      <c r="E27" s="403">
        <v>6</v>
      </c>
      <c r="F27" s="396">
        <f t="shared" si="12"/>
        <v>42.857142857142854</v>
      </c>
      <c r="G27" s="403">
        <v>6</v>
      </c>
      <c r="H27" s="396">
        <f t="shared" si="22"/>
        <v>42.857142857142854</v>
      </c>
      <c r="I27" s="403">
        <v>175.35</v>
      </c>
      <c r="J27" s="413">
        <v>151.20000000000002</v>
      </c>
      <c r="K27" s="403">
        <f t="shared" si="13"/>
        <v>326.55</v>
      </c>
      <c r="L27" s="413">
        <v>101.65</v>
      </c>
      <c r="M27" s="380">
        <f t="shared" si="14"/>
        <v>57.96977473624181</v>
      </c>
      <c r="N27" s="413">
        <v>111.30000000000001</v>
      </c>
      <c r="O27" s="380">
        <f>N27/J27*100</f>
        <v>73.6111111111111</v>
      </c>
      <c r="P27" s="414">
        <f t="shared" si="16"/>
        <v>212.95000000000002</v>
      </c>
      <c r="Q27" s="380">
        <f t="shared" si="17"/>
        <v>65.21206553360895</v>
      </c>
      <c r="R27" s="413">
        <v>5</v>
      </c>
      <c r="S27" s="413">
        <v>5</v>
      </c>
      <c r="T27" s="403">
        <f t="shared" si="18"/>
        <v>10</v>
      </c>
      <c r="U27" s="413">
        <v>4</v>
      </c>
      <c r="V27" s="380">
        <f t="shared" si="19"/>
        <v>80</v>
      </c>
      <c r="W27" s="403">
        <v>4</v>
      </c>
      <c r="X27" s="380">
        <f t="shared" si="23"/>
        <v>80</v>
      </c>
      <c r="Y27" s="403">
        <f t="shared" si="20"/>
        <v>8</v>
      </c>
      <c r="Z27" s="380">
        <f t="shared" si="21"/>
        <v>80</v>
      </c>
    </row>
    <row r="28" spans="1:26" x14ac:dyDescent="0.2">
      <c r="A28" s="12">
        <f>'9'!A26</f>
        <v>18</v>
      </c>
      <c r="B28" s="12" t="str">
        <f>'9'!B26</f>
        <v>Ngoro</v>
      </c>
      <c r="C28" s="12" t="str">
        <f>'9'!C26</f>
        <v>Ngoro</v>
      </c>
      <c r="D28" s="403">
        <v>30</v>
      </c>
      <c r="E28" s="403">
        <v>8</v>
      </c>
      <c r="F28" s="396">
        <f t="shared" si="12"/>
        <v>26.666666666666668</v>
      </c>
      <c r="G28" s="403">
        <v>8</v>
      </c>
      <c r="H28" s="396">
        <f t="shared" si="22"/>
        <v>26.666666666666668</v>
      </c>
      <c r="I28" s="403">
        <v>445.20000000000005</v>
      </c>
      <c r="J28" s="413">
        <v>382.2</v>
      </c>
      <c r="K28" s="403">
        <f t="shared" si="13"/>
        <v>827.40000000000009</v>
      </c>
      <c r="L28" s="413">
        <v>187.25</v>
      </c>
      <c r="M28" s="380">
        <f t="shared" si="14"/>
        <v>42.05974842767295</v>
      </c>
      <c r="N28" s="413">
        <v>196.10000000000002</v>
      </c>
      <c r="O28" s="380">
        <f t="shared" si="15"/>
        <v>51.308215593929887</v>
      </c>
      <c r="P28" s="414">
        <f t="shared" si="16"/>
        <v>383.35</v>
      </c>
      <c r="Q28" s="380">
        <f t="shared" si="17"/>
        <v>46.331883007009914</v>
      </c>
      <c r="R28" s="413">
        <v>6</v>
      </c>
      <c r="S28" s="413">
        <v>6</v>
      </c>
      <c r="T28" s="403">
        <f t="shared" si="18"/>
        <v>12</v>
      </c>
      <c r="U28" s="413">
        <v>5</v>
      </c>
      <c r="V28" s="380">
        <f t="shared" si="19"/>
        <v>83.333333333333343</v>
      </c>
      <c r="W28" s="403">
        <v>5</v>
      </c>
      <c r="X28" s="380">
        <f t="shared" si="23"/>
        <v>83.333333333333343</v>
      </c>
      <c r="Y28" s="403">
        <f t="shared" si="20"/>
        <v>10</v>
      </c>
      <c r="Z28" s="380">
        <f t="shared" si="21"/>
        <v>83.333333333333343</v>
      </c>
    </row>
    <row r="29" spans="1:26" x14ac:dyDescent="0.2">
      <c r="A29" s="12">
        <f>'9'!A27</f>
        <v>19</v>
      </c>
      <c r="B29" s="12"/>
      <c r="C29" s="12" t="str">
        <f>'9'!C27</f>
        <v>Manduro</v>
      </c>
      <c r="D29" s="403">
        <v>15</v>
      </c>
      <c r="E29" s="403">
        <v>6</v>
      </c>
      <c r="F29" s="396">
        <f t="shared" si="12"/>
        <v>40</v>
      </c>
      <c r="G29" s="403">
        <v>6</v>
      </c>
      <c r="H29" s="396">
        <f t="shared" si="22"/>
        <v>40</v>
      </c>
      <c r="I29" s="403">
        <v>252</v>
      </c>
      <c r="J29" s="413">
        <v>245.70000000000002</v>
      </c>
      <c r="K29" s="403">
        <f t="shared" si="13"/>
        <v>497.70000000000005</v>
      </c>
      <c r="L29" s="413">
        <v>101.65</v>
      </c>
      <c r="M29" s="380">
        <f t="shared" si="14"/>
        <v>40.337301587301589</v>
      </c>
      <c r="N29" s="413">
        <v>111.30000000000001</v>
      </c>
      <c r="O29" s="380">
        <f t="shared" si="15"/>
        <v>45.299145299145302</v>
      </c>
      <c r="P29" s="414">
        <f t="shared" si="16"/>
        <v>212.95000000000002</v>
      </c>
      <c r="Q29" s="380">
        <f t="shared" si="17"/>
        <v>42.786819369097849</v>
      </c>
      <c r="R29" s="413">
        <v>5</v>
      </c>
      <c r="S29" s="413">
        <v>5</v>
      </c>
      <c r="T29" s="403">
        <f t="shared" si="18"/>
        <v>10</v>
      </c>
      <c r="U29" s="413">
        <v>4</v>
      </c>
      <c r="V29" s="380">
        <f t="shared" si="19"/>
        <v>80</v>
      </c>
      <c r="W29" s="403">
        <v>4</v>
      </c>
      <c r="X29" s="380">
        <f t="shared" si="23"/>
        <v>80</v>
      </c>
      <c r="Y29" s="403">
        <f t="shared" si="20"/>
        <v>8</v>
      </c>
      <c r="Z29" s="380">
        <f t="shared" si="21"/>
        <v>80</v>
      </c>
    </row>
    <row r="30" spans="1:26" x14ac:dyDescent="0.2">
      <c r="A30" s="12">
        <f>'9'!A28</f>
        <v>20</v>
      </c>
      <c r="B30" s="12" t="str">
        <f>'9'!B28</f>
        <v>Dlanggu</v>
      </c>
      <c r="C30" s="12" t="str">
        <f>'9'!C28</f>
        <v>Dlanggu</v>
      </c>
      <c r="D30" s="403">
        <v>30</v>
      </c>
      <c r="E30" s="403">
        <v>7</v>
      </c>
      <c r="F30" s="396">
        <f t="shared" si="12"/>
        <v>23.333333333333332</v>
      </c>
      <c r="G30" s="403">
        <v>7</v>
      </c>
      <c r="H30" s="396">
        <f t="shared" si="22"/>
        <v>23.333333333333332</v>
      </c>
      <c r="I30" s="403">
        <v>433.65000000000003</v>
      </c>
      <c r="J30" s="413">
        <v>389.55</v>
      </c>
      <c r="K30" s="403">
        <f t="shared" si="13"/>
        <v>823.2</v>
      </c>
      <c r="L30" s="413">
        <v>144.45000000000002</v>
      </c>
      <c r="M30" s="380">
        <f t="shared" si="14"/>
        <v>33.310273261847115</v>
      </c>
      <c r="N30" s="413">
        <v>153.70000000000002</v>
      </c>
      <c r="O30" s="380">
        <f t="shared" si="15"/>
        <v>39.455782312925173</v>
      </c>
      <c r="P30" s="414">
        <f t="shared" si="16"/>
        <v>298.15000000000003</v>
      </c>
      <c r="Q30" s="380">
        <f t="shared" si="17"/>
        <v>36.218415937803691</v>
      </c>
      <c r="R30" s="413">
        <v>5</v>
      </c>
      <c r="S30" s="413">
        <v>5</v>
      </c>
      <c r="T30" s="403">
        <f t="shared" si="18"/>
        <v>10</v>
      </c>
      <c r="U30" s="413">
        <v>4</v>
      </c>
      <c r="V30" s="380">
        <f t="shared" si="19"/>
        <v>80</v>
      </c>
      <c r="W30" s="403">
        <v>4</v>
      </c>
      <c r="X30" s="380">
        <f t="shared" si="23"/>
        <v>80</v>
      </c>
      <c r="Y30" s="403">
        <f t="shared" si="20"/>
        <v>8</v>
      </c>
      <c r="Z30" s="380">
        <f t="shared" si="21"/>
        <v>80</v>
      </c>
    </row>
    <row r="31" spans="1:26" x14ac:dyDescent="0.2">
      <c r="A31" s="12">
        <f>'9'!A29</f>
        <v>21</v>
      </c>
      <c r="B31" s="12" t="str">
        <f>'9'!B29</f>
        <v>Kutorejo</v>
      </c>
      <c r="C31" s="12" t="str">
        <f>'9'!C29</f>
        <v>Kutorejo</v>
      </c>
      <c r="D31" s="403">
        <v>20</v>
      </c>
      <c r="E31" s="403">
        <v>7</v>
      </c>
      <c r="F31" s="396">
        <f t="shared" ref="F31:F37" si="24">E31/D31*100</f>
        <v>35</v>
      </c>
      <c r="G31" s="403">
        <v>7</v>
      </c>
      <c r="H31" s="396">
        <f t="shared" ref="H31:H37" si="25">G31/D31*100</f>
        <v>35</v>
      </c>
      <c r="I31" s="403">
        <v>240.45000000000002</v>
      </c>
      <c r="J31" s="413">
        <v>220.5</v>
      </c>
      <c r="K31" s="403">
        <f t="shared" ref="K31:K37" si="26">SUM(I31:J31)</f>
        <v>460.95000000000005</v>
      </c>
      <c r="L31" s="413">
        <v>144.45000000000002</v>
      </c>
      <c r="M31" s="380">
        <f t="shared" ref="M31:M37" si="27">L31/I31*100</f>
        <v>60.07485963817841</v>
      </c>
      <c r="N31" s="413">
        <v>153.70000000000002</v>
      </c>
      <c r="O31" s="380">
        <f t="shared" ref="O31:O37" si="28">N31/J31*100</f>
        <v>69.705215419501144</v>
      </c>
      <c r="P31" s="414">
        <f t="shared" ref="P31:P37" si="29">SUM(L31,N31)</f>
        <v>298.15000000000003</v>
      </c>
      <c r="Q31" s="380">
        <f t="shared" ref="Q31:Q37" si="30">P31/K31*100</f>
        <v>64.681635752250784</v>
      </c>
      <c r="R31" s="413">
        <v>5</v>
      </c>
      <c r="S31" s="413">
        <v>5</v>
      </c>
      <c r="T31" s="403">
        <f t="shared" ref="T31:T37" si="31">SUM(R31:S31)</f>
        <v>10</v>
      </c>
      <c r="U31" s="413">
        <v>4</v>
      </c>
      <c r="V31" s="380">
        <f t="shared" ref="V31:V37" si="32">U31/R31*100</f>
        <v>80</v>
      </c>
      <c r="W31" s="403">
        <v>4</v>
      </c>
      <c r="X31" s="380">
        <f t="shared" ref="X31:X37" si="33">W31/S31*100</f>
        <v>80</v>
      </c>
      <c r="Y31" s="403">
        <f t="shared" ref="Y31:Y37" si="34">SUM(U31,W31)</f>
        <v>8</v>
      </c>
      <c r="Z31" s="380">
        <f t="shared" ref="Z31:Z37" si="35">Y31/T31*100</f>
        <v>80</v>
      </c>
    </row>
    <row r="32" spans="1:26" x14ac:dyDescent="0.2">
      <c r="A32" s="12">
        <f>'9'!A30</f>
        <v>22</v>
      </c>
      <c r="B32" s="12"/>
      <c r="C32" s="12" t="str">
        <f>'9'!C30</f>
        <v>Pesanggrahan</v>
      </c>
      <c r="D32" s="403">
        <v>20</v>
      </c>
      <c r="E32" s="403">
        <v>6</v>
      </c>
      <c r="F32" s="396">
        <f t="shared" si="24"/>
        <v>30</v>
      </c>
      <c r="G32" s="403">
        <v>6</v>
      </c>
      <c r="H32" s="396">
        <f t="shared" si="25"/>
        <v>30</v>
      </c>
      <c r="I32" s="403">
        <v>239.4</v>
      </c>
      <c r="J32" s="413">
        <v>225.75</v>
      </c>
      <c r="K32" s="403">
        <f t="shared" si="26"/>
        <v>465.15</v>
      </c>
      <c r="L32" s="413">
        <v>101.65</v>
      </c>
      <c r="M32" s="380">
        <f t="shared" si="27"/>
        <v>42.460317460317462</v>
      </c>
      <c r="N32" s="413">
        <v>111.30000000000001</v>
      </c>
      <c r="O32" s="380">
        <f t="shared" si="28"/>
        <v>49.302325581395358</v>
      </c>
      <c r="P32" s="414">
        <f t="shared" si="29"/>
        <v>212.95000000000002</v>
      </c>
      <c r="Q32" s="380">
        <f t="shared" si="30"/>
        <v>45.780930882511022</v>
      </c>
      <c r="R32" s="413">
        <v>5</v>
      </c>
      <c r="S32" s="413">
        <v>5</v>
      </c>
      <c r="T32" s="403">
        <f t="shared" si="31"/>
        <v>10</v>
      </c>
      <c r="U32" s="413">
        <v>4</v>
      </c>
      <c r="V32" s="380">
        <f t="shared" si="32"/>
        <v>80</v>
      </c>
      <c r="W32" s="403">
        <v>4</v>
      </c>
      <c r="X32" s="380">
        <f t="shared" si="33"/>
        <v>80</v>
      </c>
      <c r="Y32" s="403">
        <f t="shared" si="34"/>
        <v>8</v>
      </c>
      <c r="Z32" s="380">
        <f t="shared" si="35"/>
        <v>80</v>
      </c>
    </row>
    <row r="33" spans="1:37" x14ac:dyDescent="0.2">
      <c r="A33" s="12">
        <f>'9'!A31</f>
        <v>23</v>
      </c>
      <c r="B33" s="12" t="str">
        <f>'9'!B31</f>
        <v>Pacet</v>
      </c>
      <c r="C33" s="12" t="str">
        <f>'9'!C31</f>
        <v>Pacet</v>
      </c>
      <c r="D33" s="403">
        <v>19</v>
      </c>
      <c r="E33" s="403">
        <v>6</v>
      </c>
      <c r="F33" s="396">
        <f t="shared" si="24"/>
        <v>31.578947368421051</v>
      </c>
      <c r="G33" s="403">
        <v>6</v>
      </c>
      <c r="H33" s="396">
        <f t="shared" si="25"/>
        <v>31.578947368421051</v>
      </c>
      <c r="I33" s="403">
        <v>242.55</v>
      </c>
      <c r="J33" s="413">
        <v>273</v>
      </c>
      <c r="K33" s="403">
        <f t="shared" si="26"/>
        <v>515.54999999999995</v>
      </c>
      <c r="L33" s="413">
        <v>101.65</v>
      </c>
      <c r="M33" s="380">
        <f t="shared" si="27"/>
        <v>41.908884766027619</v>
      </c>
      <c r="N33" s="413">
        <v>111.30000000000001</v>
      </c>
      <c r="O33" s="380">
        <f t="shared" si="28"/>
        <v>40.769230769230774</v>
      </c>
      <c r="P33" s="414">
        <f t="shared" si="29"/>
        <v>212.95000000000002</v>
      </c>
      <c r="Q33" s="380">
        <f t="shared" si="30"/>
        <v>41.305401997866362</v>
      </c>
      <c r="R33" s="413">
        <v>5</v>
      </c>
      <c r="S33" s="413">
        <v>5</v>
      </c>
      <c r="T33" s="403">
        <f t="shared" si="31"/>
        <v>10</v>
      </c>
      <c r="U33" s="413">
        <v>4</v>
      </c>
      <c r="V33" s="380">
        <f t="shared" si="32"/>
        <v>80</v>
      </c>
      <c r="W33" s="403">
        <v>4</v>
      </c>
      <c r="X33" s="380">
        <f t="shared" si="33"/>
        <v>80</v>
      </c>
      <c r="Y33" s="403">
        <f t="shared" si="34"/>
        <v>8</v>
      </c>
      <c r="Z33" s="380">
        <f t="shared" si="35"/>
        <v>80</v>
      </c>
    </row>
    <row r="34" spans="1:37" x14ac:dyDescent="0.2">
      <c r="A34" s="12">
        <f>'9'!A32</f>
        <v>24</v>
      </c>
      <c r="B34" s="12"/>
      <c r="C34" s="12" t="str">
        <f>'9'!C32</f>
        <v>Pandan</v>
      </c>
      <c r="D34" s="403">
        <v>18</v>
      </c>
      <c r="E34" s="403">
        <v>5</v>
      </c>
      <c r="F34" s="396">
        <f t="shared" si="24"/>
        <v>27.777777777777779</v>
      </c>
      <c r="G34" s="403">
        <v>5</v>
      </c>
      <c r="H34" s="396">
        <f t="shared" si="25"/>
        <v>27.777777777777779</v>
      </c>
      <c r="I34" s="403">
        <v>211.05</v>
      </c>
      <c r="J34" s="413">
        <v>203.70000000000002</v>
      </c>
      <c r="K34" s="403">
        <f t="shared" si="26"/>
        <v>414.75</v>
      </c>
      <c r="L34" s="413">
        <v>58.85</v>
      </c>
      <c r="M34" s="380">
        <f t="shared" si="27"/>
        <v>27.88438758588012</v>
      </c>
      <c r="N34" s="413">
        <v>68.900000000000006</v>
      </c>
      <c r="O34" s="380">
        <f t="shared" si="28"/>
        <v>33.824251350024547</v>
      </c>
      <c r="P34" s="414">
        <f t="shared" si="29"/>
        <v>127.75</v>
      </c>
      <c r="Q34" s="380">
        <f t="shared" si="30"/>
        <v>30.801687763713083</v>
      </c>
      <c r="R34" s="413">
        <v>4</v>
      </c>
      <c r="S34" s="413">
        <v>4</v>
      </c>
      <c r="T34" s="403">
        <f t="shared" si="31"/>
        <v>8</v>
      </c>
      <c r="U34" s="413">
        <v>3</v>
      </c>
      <c r="V34" s="380">
        <f t="shared" si="32"/>
        <v>75</v>
      </c>
      <c r="W34" s="403">
        <v>3</v>
      </c>
      <c r="X34" s="380">
        <f t="shared" si="33"/>
        <v>75</v>
      </c>
      <c r="Y34" s="403">
        <f t="shared" si="34"/>
        <v>6</v>
      </c>
      <c r="Z34" s="380">
        <f t="shared" si="35"/>
        <v>75</v>
      </c>
    </row>
    <row r="35" spans="1:37" x14ac:dyDescent="0.2">
      <c r="A35" s="12">
        <f>'9'!A33</f>
        <v>25</v>
      </c>
      <c r="B35" s="12" t="str">
        <f>'9'!B33</f>
        <v>Trawas</v>
      </c>
      <c r="C35" s="12" t="str">
        <f>'9'!C33</f>
        <v>Trawas</v>
      </c>
      <c r="D35" s="403">
        <v>19</v>
      </c>
      <c r="E35" s="403">
        <v>5</v>
      </c>
      <c r="F35" s="396">
        <f t="shared" si="24"/>
        <v>26.315789473684209</v>
      </c>
      <c r="G35" s="403">
        <v>5</v>
      </c>
      <c r="H35" s="396">
        <f t="shared" si="25"/>
        <v>26.315789473684209</v>
      </c>
      <c r="I35" s="403">
        <v>176.4</v>
      </c>
      <c r="J35" s="413">
        <v>201.60000000000002</v>
      </c>
      <c r="K35" s="403">
        <f t="shared" si="26"/>
        <v>378</v>
      </c>
      <c r="L35" s="413">
        <v>58.85</v>
      </c>
      <c r="M35" s="380">
        <f t="shared" si="27"/>
        <v>33.361678004535143</v>
      </c>
      <c r="N35" s="413">
        <v>68.900000000000006</v>
      </c>
      <c r="O35" s="380">
        <f t="shared" si="28"/>
        <v>34.176587301587304</v>
      </c>
      <c r="P35" s="414">
        <f t="shared" si="29"/>
        <v>127.75</v>
      </c>
      <c r="Q35" s="380">
        <f t="shared" si="30"/>
        <v>33.796296296296298</v>
      </c>
      <c r="R35" s="413">
        <v>4</v>
      </c>
      <c r="S35" s="413">
        <v>4</v>
      </c>
      <c r="T35" s="403">
        <f t="shared" si="31"/>
        <v>8</v>
      </c>
      <c r="U35" s="413">
        <v>3</v>
      </c>
      <c r="V35" s="380">
        <f t="shared" si="32"/>
        <v>75</v>
      </c>
      <c r="W35" s="403">
        <v>3</v>
      </c>
      <c r="X35" s="380">
        <f t="shared" si="33"/>
        <v>75</v>
      </c>
      <c r="Y35" s="403">
        <f t="shared" si="34"/>
        <v>6</v>
      </c>
      <c r="Z35" s="380">
        <f t="shared" si="35"/>
        <v>75</v>
      </c>
    </row>
    <row r="36" spans="1:37" x14ac:dyDescent="0.2">
      <c r="A36" s="12">
        <f>'9'!A34</f>
        <v>26</v>
      </c>
      <c r="B36" s="12" t="str">
        <f>'9'!B34</f>
        <v>Gondang</v>
      </c>
      <c r="C36" s="12" t="str">
        <f>'9'!C34</f>
        <v>Gondang</v>
      </c>
      <c r="D36" s="403">
        <v>24</v>
      </c>
      <c r="E36" s="403">
        <v>6</v>
      </c>
      <c r="F36" s="396">
        <f t="shared" si="24"/>
        <v>25</v>
      </c>
      <c r="G36" s="403">
        <v>6</v>
      </c>
      <c r="H36" s="396">
        <f t="shared" si="25"/>
        <v>25</v>
      </c>
      <c r="I36" s="403">
        <v>298.2</v>
      </c>
      <c r="J36" s="413">
        <v>305.55</v>
      </c>
      <c r="K36" s="403">
        <f t="shared" si="26"/>
        <v>603.75</v>
      </c>
      <c r="L36" s="413">
        <v>101.65</v>
      </c>
      <c r="M36" s="380">
        <f t="shared" si="27"/>
        <v>34.087860496311208</v>
      </c>
      <c r="N36" s="413">
        <v>111.30000000000001</v>
      </c>
      <c r="O36" s="380">
        <f t="shared" si="28"/>
        <v>36.426116838487978</v>
      </c>
      <c r="P36" s="414">
        <f t="shared" si="29"/>
        <v>212.95000000000002</v>
      </c>
      <c r="Q36" s="380">
        <f t="shared" si="30"/>
        <v>35.271221532091104</v>
      </c>
      <c r="R36" s="413">
        <v>5</v>
      </c>
      <c r="S36" s="413">
        <v>5</v>
      </c>
      <c r="T36" s="403">
        <f t="shared" si="31"/>
        <v>10</v>
      </c>
      <c r="U36" s="413">
        <v>4</v>
      </c>
      <c r="V36" s="380">
        <f t="shared" si="32"/>
        <v>80</v>
      </c>
      <c r="W36" s="403">
        <v>4</v>
      </c>
      <c r="X36" s="380">
        <f t="shared" si="33"/>
        <v>80</v>
      </c>
      <c r="Y36" s="403">
        <f t="shared" si="34"/>
        <v>8</v>
      </c>
      <c r="Z36" s="380">
        <f t="shared" si="35"/>
        <v>80</v>
      </c>
    </row>
    <row r="37" spans="1:37" x14ac:dyDescent="0.2">
      <c r="A37" s="12">
        <f>'9'!A35</f>
        <v>27</v>
      </c>
      <c r="B37" s="12" t="str">
        <f>'9'!B35</f>
        <v>Jatirejo</v>
      </c>
      <c r="C37" s="12" t="str">
        <f>'9'!C35</f>
        <v>Jatirejo</v>
      </c>
      <c r="D37" s="403">
        <v>34</v>
      </c>
      <c r="E37" s="403">
        <v>7</v>
      </c>
      <c r="F37" s="396">
        <f t="shared" si="24"/>
        <v>20.588235294117645</v>
      </c>
      <c r="G37" s="403">
        <v>7</v>
      </c>
      <c r="H37" s="396">
        <f t="shared" si="25"/>
        <v>20.588235294117645</v>
      </c>
      <c r="I37" s="403">
        <v>340.2</v>
      </c>
      <c r="J37" s="413">
        <v>331.8</v>
      </c>
      <c r="K37" s="403">
        <f t="shared" si="26"/>
        <v>672</v>
      </c>
      <c r="L37" s="413">
        <v>144.45000000000002</v>
      </c>
      <c r="M37" s="380">
        <f t="shared" si="27"/>
        <v>42.460317460317462</v>
      </c>
      <c r="N37" s="413">
        <v>153.70000000000002</v>
      </c>
      <c r="O37" s="380">
        <f t="shared" si="28"/>
        <v>46.323086196503922</v>
      </c>
      <c r="P37" s="414">
        <f t="shared" si="29"/>
        <v>298.15000000000003</v>
      </c>
      <c r="Q37" s="380">
        <f t="shared" si="30"/>
        <v>44.367559523809533</v>
      </c>
      <c r="R37" s="413">
        <v>5</v>
      </c>
      <c r="S37" s="413">
        <v>5</v>
      </c>
      <c r="T37" s="403">
        <f t="shared" si="31"/>
        <v>10</v>
      </c>
      <c r="U37" s="413">
        <v>4</v>
      </c>
      <c r="V37" s="380">
        <f t="shared" si="32"/>
        <v>80</v>
      </c>
      <c r="W37" s="403">
        <v>4</v>
      </c>
      <c r="X37" s="380">
        <f t="shared" si="33"/>
        <v>80</v>
      </c>
      <c r="Y37" s="403">
        <f t="shared" si="34"/>
        <v>8</v>
      </c>
      <c r="Z37" s="380">
        <f t="shared" si="35"/>
        <v>80</v>
      </c>
    </row>
    <row r="38" spans="1:37" ht="20.25" customHeight="1" x14ac:dyDescent="0.2">
      <c r="A38" s="251" t="s">
        <v>138</v>
      </c>
      <c r="B38" s="407"/>
      <c r="C38" s="407"/>
      <c r="D38" s="415">
        <f>SUM(D11:D37)</f>
        <v>609</v>
      </c>
      <c r="E38" s="415">
        <f>SUM(E11:E37)</f>
        <v>190</v>
      </c>
      <c r="F38" s="680">
        <f>E38/D38*100</f>
        <v>31.198686371100166</v>
      </c>
      <c r="G38" s="415">
        <f>SUM(G11:G37)</f>
        <v>197</v>
      </c>
      <c r="H38" s="680">
        <f>G38/D38*100</f>
        <v>32.348111658456489</v>
      </c>
      <c r="I38" s="415">
        <f>SUM(I11:I37)</f>
        <v>10428.550000000001</v>
      </c>
      <c r="J38" s="415">
        <f>SUM(J11:J37)</f>
        <v>9783.3499999999985</v>
      </c>
      <c r="K38" s="415">
        <f>SUM(K11:K37)</f>
        <v>20211.900000000001</v>
      </c>
      <c r="L38" s="415">
        <f>SUM(L11:L37)</f>
        <v>5572.534999999998</v>
      </c>
      <c r="M38" s="853">
        <f>L38/I38*100</f>
        <v>53.43537692200735</v>
      </c>
      <c r="N38" s="415">
        <f>SUM(N11:N37)</f>
        <v>5317.78</v>
      </c>
      <c r="O38" s="853">
        <f>N38/J38*100</f>
        <v>54.355409956712172</v>
      </c>
      <c r="P38" s="854">
        <f>SUM(P11:P37)</f>
        <v>10890.315000000004</v>
      </c>
      <c r="Q38" s="853">
        <f>P38/K38*100</f>
        <v>53.880708889317695</v>
      </c>
      <c r="R38" s="415">
        <f>SUM(R11:R37)</f>
        <v>760</v>
      </c>
      <c r="S38" s="415">
        <f>SUM(S11:S37)</f>
        <v>874</v>
      </c>
      <c r="T38" s="415">
        <f>SUM(T11:T37)</f>
        <v>1634</v>
      </c>
      <c r="U38" s="415">
        <f>SUM(U11:U37)</f>
        <v>212</v>
      </c>
      <c r="V38" s="855">
        <f>U38/R38*100</f>
        <v>27.89473684210526</v>
      </c>
      <c r="W38" s="415">
        <f>SUM(W11:W37)</f>
        <v>377</v>
      </c>
      <c r="X38" s="855">
        <f>W38/S38*100</f>
        <v>43.135011441647599</v>
      </c>
      <c r="Y38" s="415">
        <f>SUM(Y11:Y37)</f>
        <v>589</v>
      </c>
      <c r="Z38" s="853">
        <f>Y38/T38*100</f>
        <v>36.046511627906973</v>
      </c>
    </row>
    <row r="39" spans="1:37" x14ac:dyDescent="0.2">
      <c r="A39" s="378"/>
      <c r="B39" s="406"/>
      <c r="C39" s="406"/>
      <c r="D39" s="406"/>
      <c r="E39" s="406"/>
      <c r="F39" s="406"/>
      <c r="G39" s="406"/>
      <c r="H39" s="406"/>
      <c r="I39" s="406"/>
      <c r="J39" s="406"/>
      <c r="K39" s="406"/>
      <c r="L39" s="406"/>
      <c r="M39" s="406"/>
      <c r="N39" s="406"/>
      <c r="O39" s="406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J39" s="45"/>
      <c r="AK39" s="45"/>
    </row>
    <row r="40" spans="1:37" x14ac:dyDescent="0.2">
      <c r="A40" s="177" t="s">
        <v>1342</v>
      </c>
    </row>
  </sheetData>
  <mergeCells count="13">
    <mergeCell ref="E8:E9"/>
    <mergeCell ref="G8:G9"/>
    <mergeCell ref="F8:F9"/>
    <mergeCell ref="H8:H9"/>
    <mergeCell ref="L8:Q8"/>
    <mergeCell ref="R8:T8"/>
    <mergeCell ref="U8:Z8"/>
    <mergeCell ref="A7:A9"/>
    <mergeCell ref="C7:C9"/>
    <mergeCell ref="B7:B9"/>
    <mergeCell ref="I8:K8"/>
    <mergeCell ref="D7:Z7"/>
    <mergeCell ref="D8:D9"/>
  </mergeCells>
  <phoneticPr fontId="0" type="noConversion"/>
  <printOptions horizontalCentered="1"/>
  <pageMargins left="0.6" right="0.53" top="0.57999999999999996" bottom="0.9" header="0" footer="0"/>
  <pageSetup paperSize="130" scale="54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R41"/>
  <sheetViews>
    <sheetView view="pageBreakPreview" topLeftCell="C1" zoomScale="60" zoomScaleNormal="64" workbookViewId="0">
      <selection activeCell="P29" sqref="P29"/>
    </sheetView>
  </sheetViews>
  <sheetFormatPr defaultColWidth="11.42578125" defaultRowHeight="15" x14ac:dyDescent="0.2"/>
  <cols>
    <col min="1" max="1" width="5.7109375" style="102" customWidth="1"/>
    <col min="2" max="3" width="21.7109375" style="102" customWidth="1"/>
    <col min="4" max="4" width="13.7109375" style="102" customWidth="1"/>
    <col min="5" max="5" width="16.28515625" style="102" customWidth="1"/>
    <col min="6" max="6" width="15.85546875" style="102" customWidth="1"/>
    <col min="7" max="7" width="13.7109375" style="102" customWidth="1"/>
    <col min="8" max="8" width="12" style="102" customWidth="1"/>
    <col min="9" max="9" width="13.7109375" style="102" customWidth="1"/>
    <col min="10" max="10" width="11.5703125" style="102" customWidth="1"/>
    <col min="11" max="11" width="13.7109375" style="102" customWidth="1"/>
    <col min="12" max="12" width="12" style="102" customWidth="1"/>
    <col min="13" max="13" width="13.7109375" style="102" customWidth="1"/>
    <col min="14" max="14" width="11.28515625" style="102" customWidth="1"/>
    <col min="15" max="15" width="13.7109375" style="102" customWidth="1"/>
    <col min="16" max="16" width="11.28515625" style="102" customWidth="1"/>
    <col min="17" max="17" width="13.7109375" style="102" customWidth="1"/>
    <col min="18" max="18" width="11.140625" style="102" customWidth="1"/>
    <col min="19" max="16384" width="11.42578125" style="102"/>
  </cols>
  <sheetData>
    <row r="1" spans="1:18" x14ac:dyDescent="0.2">
      <c r="A1" s="101" t="s">
        <v>665</v>
      </c>
      <c r="B1" s="101"/>
      <c r="C1" s="149"/>
    </row>
    <row r="2" spans="1:18" x14ac:dyDescent="0.2">
      <c r="A2" s="106" t="s">
        <v>152</v>
      </c>
      <c r="B2" s="106"/>
    </row>
    <row r="3" spans="1:18" s="209" customFormat="1" ht="16.5" x14ac:dyDescent="0.2">
      <c r="A3" s="211" t="s">
        <v>498</v>
      </c>
      <c r="B3" s="211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1"/>
      <c r="O3" s="211"/>
      <c r="P3" s="211"/>
      <c r="Q3" s="211"/>
      <c r="R3" s="211"/>
    </row>
    <row r="4" spans="1:18" s="209" customFormat="1" ht="16.5" x14ac:dyDescent="0.2">
      <c r="B4" s="219"/>
      <c r="H4" s="219" t="str">
        <f>'1'!E5</f>
        <v>KABUPATEN</v>
      </c>
      <c r="I4" s="220" t="str">
        <f>'1'!F5</f>
        <v>MOJOKERTO</v>
      </c>
      <c r="J4" s="211"/>
      <c r="K4" s="211"/>
      <c r="L4" s="211"/>
      <c r="N4" s="219"/>
      <c r="O4" s="220"/>
      <c r="P4" s="211"/>
      <c r="Q4" s="211"/>
      <c r="R4" s="211"/>
    </row>
    <row r="5" spans="1:18" s="209" customFormat="1" ht="16.5" x14ac:dyDescent="0.2">
      <c r="B5" s="219"/>
      <c r="C5" s="219"/>
      <c r="H5" s="219" t="str">
        <f>'1'!E6</f>
        <v xml:space="preserve">TAHUN </v>
      </c>
      <c r="I5" s="220">
        <f>'1'!F6</f>
        <v>2021</v>
      </c>
      <c r="J5" s="211"/>
      <c r="K5" s="211"/>
      <c r="L5" s="211"/>
      <c r="N5" s="219"/>
      <c r="O5" s="220"/>
      <c r="P5" s="211"/>
      <c r="Q5" s="211"/>
      <c r="R5" s="211"/>
    </row>
    <row r="6" spans="1:18" x14ac:dyDescent="0.2">
      <c r="D6" s="682"/>
      <c r="E6" s="682"/>
      <c r="F6" s="682"/>
    </row>
    <row r="7" spans="1:18" ht="15" customHeight="1" x14ac:dyDescent="0.2">
      <c r="A7" s="1200" t="s">
        <v>153</v>
      </c>
      <c r="B7" s="1200" t="s">
        <v>154</v>
      </c>
      <c r="C7" s="1200" t="s">
        <v>156</v>
      </c>
      <c r="D7" s="1343" t="s">
        <v>501</v>
      </c>
      <c r="E7" s="1344"/>
      <c r="F7" s="1344"/>
      <c r="G7" s="1344"/>
      <c r="H7" s="1344"/>
      <c r="I7" s="1344"/>
      <c r="J7" s="1344"/>
      <c r="K7" s="1344"/>
      <c r="L7" s="1344"/>
      <c r="M7" s="1344"/>
      <c r="N7" s="1344"/>
      <c r="O7" s="1344"/>
      <c r="P7" s="1344"/>
      <c r="Q7" s="1344"/>
      <c r="R7" s="1345"/>
    </row>
    <row r="8" spans="1:18" ht="21.75" customHeight="1" x14ac:dyDescent="0.2">
      <c r="A8" s="1332"/>
      <c r="B8" s="1332"/>
      <c r="C8" s="1332"/>
      <c r="D8" s="1333" t="s">
        <v>161</v>
      </c>
      <c r="E8" s="1334"/>
      <c r="F8" s="1335"/>
      <c r="G8" s="1339" t="s">
        <v>499</v>
      </c>
      <c r="H8" s="1340"/>
      <c r="I8" s="1340"/>
      <c r="J8" s="1340"/>
      <c r="K8" s="1340"/>
      <c r="L8" s="1340"/>
      <c r="M8" s="1339" t="s">
        <v>500</v>
      </c>
      <c r="N8" s="1340"/>
      <c r="O8" s="1340"/>
      <c r="P8" s="1340"/>
      <c r="Q8" s="1340"/>
      <c r="R8" s="1341"/>
    </row>
    <row r="9" spans="1:18" ht="34.5" customHeight="1" x14ac:dyDescent="0.2">
      <c r="A9" s="1332"/>
      <c r="B9" s="1332"/>
      <c r="C9" s="1332"/>
      <c r="D9" s="1336"/>
      <c r="E9" s="1337"/>
      <c r="F9" s="1338"/>
      <c r="G9" s="1342" t="s">
        <v>106</v>
      </c>
      <c r="H9" s="1342"/>
      <c r="I9" s="1342" t="s">
        <v>107</v>
      </c>
      <c r="J9" s="1342"/>
      <c r="K9" s="1342" t="s">
        <v>53</v>
      </c>
      <c r="L9" s="1342"/>
      <c r="M9" s="1342" t="s">
        <v>106</v>
      </c>
      <c r="N9" s="1342"/>
      <c r="O9" s="1342" t="s">
        <v>107</v>
      </c>
      <c r="P9" s="1342"/>
      <c r="Q9" s="1342" t="s">
        <v>53</v>
      </c>
      <c r="R9" s="1342"/>
    </row>
    <row r="10" spans="1:18" ht="48" customHeight="1" x14ac:dyDescent="0.2">
      <c r="A10" s="1332"/>
      <c r="B10" s="1332"/>
      <c r="C10" s="1332"/>
      <c r="D10" s="152" t="s">
        <v>106</v>
      </c>
      <c r="E10" s="152" t="s">
        <v>107</v>
      </c>
      <c r="F10" s="150" t="s">
        <v>53</v>
      </c>
      <c r="G10" s="151" t="s">
        <v>161</v>
      </c>
      <c r="H10" s="151" t="s">
        <v>164</v>
      </c>
      <c r="I10" s="151" t="s">
        <v>161</v>
      </c>
      <c r="J10" s="151" t="s">
        <v>164</v>
      </c>
      <c r="K10" s="151" t="s">
        <v>161</v>
      </c>
      <c r="L10" s="151" t="s">
        <v>164</v>
      </c>
      <c r="M10" s="151" t="s">
        <v>161</v>
      </c>
      <c r="N10" s="151" t="s">
        <v>164</v>
      </c>
      <c r="O10" s="151" t="s">
        <v>161</v>
      </c>
      <c r="P10" s="151" t="s">
        <v>164</v>
      </c>
      <c r="Q10" s="151" t="s">
        <v>161</v>
      </c>
      <c r="R10" s="151" t="s">
        <v>164</v>
      </c>
    </row>
    <row r="11" spans="1:18" x14ac:dyDescent="0.2">
      <c r="A11" s="200">
        <v>1</v>
      </c>
      <c r="B11" s="200">
        <v>2</v>
      </c>
      <c r="C11" s="200">
        <v>3</v>
      </c>
      <c r="D11" s="200">
        <v>4</v>
      </c>
      <c r="E11" s="200">
        <v>5</v>
      </c>
      <c r="F11" s="200">
        <v>6</v>
      </c>
      <c r="G11" s="200">
        <v>7</v>
      </c>
      <c r="H11" s="200">
        <v>8</v>
      </c>
      <c r="I11" s="200">
        <v>9</v>
      </c>
      <c r="J11" s="200">
        <v>10</v>
      </c>
      <c r="K11" s="200">
        <v>11</v>
      </c>
      <c r="L11" s="200">
        <v>12</v>
      </c>
      <c r="M11" s="200">
        <v>13</v>
      </c>
      <c r="N11" s="200">
        <v>14</v>
      </c>
      <c r="O11" s="200">
        <v>15</v>
      </c>
      <c r="P11" s="200">
        <v>16</v>
      </c>
      <c r="Q11" s="200">
        <v>17</v>
      </c>
      <c r="R11" s="200">
        <v>18</v>
      </c>
    </row>
    <row r="12" spans="1:18" x14ac:dyDescent="0.2">
      <c r="A12" s="103">
        <f>'9'!A9</f>
        <v>1</v>
      </c>
      <c r="B12" s="103" t="str">
        <f>'9'!B9</f>
        <v>Sooko</v>
      </c>
      <c r="C12" s="103" t="str">
        <f>'9'!C9</f>
        <v>Sooko</v>
      </c>
      <c r="D12" s="417">
        <v>15891</v>
      </c>
      <c r="E12" s="417">
        <v>17045</v>
      </c>
      <c r="F12" s="417">
        <f>SUM(D12:E12)</f>
        <v>32936</v>
      </c>
      <c r="G12" s="417">
        <v>14505</v>
      </c>
      <c r="H12" s="422">
        <f>G12/D12*100</f>
        <v>91.278081933169716</v>
      </c>
      <c r="I12" s="417">
        <v>14538</v>
      </c>
      <c r="J12" s="422">
        <f t="shared" ref="J12:J31" si="0">I12/E12*100</f>
        <v>85.291874449985329</v>
      </c>
      <c r="K12" s="417">
        <f>SUM(G12,I12)</f>
        <v>29043</v>
      </c>
      <c r="L12" s="422">
        <f t="shared" ref="L12:L31" si="1">K12/F12*100</f>
        <v>88.180106873937333</v>
      </c>
      <c r="M12" s="469">
        <v>0</v>
      </c>
      <c r="N12" s="1054">
        <v>0</v>
      </c>
      <c r="O12" s="469">
        <v>0</v>
      </c>
      <c r="P12" s="1054">
        <v>0</v>
      </c>
      <c r="Q12" s="469">
        <v>0</v>
      </c>
      <c r="R12" s="1054">
        <v>0</v>
      </c>
    </row>
    <row r="13" spans="1:18" x14ac:dyDescent="0.2">
      <c r="A13" s="103">
        <f>'9'!A10</f>
        <v>2</v>
      </c>
      <c r="B13" s="103" t="str">
        <f>'9'!B10</f>
        <v>Trowulan</v>
      </c>
      <c r="C13" s="103" t="str">
        <f>'9'!C10</f>
        <v>Trowulan</v>
      </c>
      <c r="D13" s="419">
        <v>12206</v>
      </c>
      <c r="E13" s="419">
        <v>12350</v>
      </c>
      <c r="F13" s="419">
        <f t="shared" ref="F13:F31" si="2">SUM(D13:E13)</f>
        <v>24556</v>
      </c>
      <c r="G13" s="419">
        <v>4054</v>
      </c>
      <c r="H13" s="423">
        <f t="shared" ref="H13:H31" si="3">G13/D13*100</f>
        <v>33.213173848926758</v>
      </c>
      <c r="I13" s="419">
        <v>4028</v>
      </c>
      <c r="J13" s="423">
        <f t="shared" si="0"/>
        <v>32.615384615384613</v>
      </c>
      <c r="K13" s="419">
        <f t="shared" ref="K13:K39" si="4">SUM(G13,I13)</f>
        <v>8082</v>
      </c>
      <c r="L13" s="423">
        <f t="shared" si="1"/>
        <v>32.912526470109135</v>
      </c>
      <c r="M13" s="469">
        <v>0</v>
      </c>
      <c r="N13" s="1054">
        <v>0</v>
      </c>
      <c r="O13" s="469">
        <v>0</v>
      </c>
      <c r="P13" s="1054">
        <v>0</v>
      </c>
      <c r="Q13" s="469">
        <f t="shared" ref="Q13:Q21" si="5">SUM(M13,O13)</f>
        <v>0</v>
      </c>
      <c r="R13" s="1054">
        <v>0</v>
      </c>
    </row>
    <row r="14" spans="1:18" x14ac:dyDescent="0.2">
      <c r="A14" s="103">
        <f>'9'!A11</f>
        <v>3</v>
      </c>
      <c r="B14" s="103"/>
      <c r="C14" s="103" t="str">
        <f>'9'!C11</f>
        <v>Tawangsari</v>
      </c>
      <c r="D14" s="419">
        <v>11662</v>
      </c>
      <c r="E14" s="419">
        <v>11446</v>
      </c>
      <c r="F14" s="419">
        <f t="shared" si="2"/>
        <v>23108</v>
      </c>
      <c r="G14" s="419">
        <v>4303</v>
      </c>
      <c r="H14" s="423">
        <f t="shared" si="3"/>
        <v>36.897616189332879</v>
      </c>
      <c r="I14" s="419">
        <v>6300</v>
      </c>
      <c r="J14" s="423">
        <f t="shared" si="0"/>
        <v>55.041062379870695</v>
      </c>
      <c r="K14" s="419">
        <f t="shared" si="4"/>
        <v>10603</v>
      </c>
      <c r="L14" s="423">
        <f>K14/F14*100</f>
        <v>45.884542149904796</v>
      </c>
      <c r="M14" s="469">
        <v>0</v>
      </c>
      <c r="N14" s="1054">
        <v>0</v>
      </c>
      <c r="O14" s="469">
        <v>0</v>
      </c>
      <c r="P14" s="1054">
        <v>0</v>
      </c>
      <c r="Q14" s="469">
        <f t="shared" si="5"/>
        <v>0</v>
      </c>
      <c r="R14" s="1054">
        <v>0</v>
      </c>
    </row>
    <row r="15" spans="1:18" x14ac:dyDescent="0.2">
      <c r="A15" s="103">
        <f>'9'!A12</f>
        <v>4</v>
      </c>
      <c r="B15" s="103" t="str">
        <f>'9'!B12</f>
        <v>Puri</v>
      </c>
      <c r="C15" s="103" t="str">
        <f>'9'!C12</f>
        <v>Puri</v>
      </c>
      <c r="D15" s="419">
        <v>11998</v>
      </c>
      <c r="E15" s="419">
        <v>11791</v>
      </c>
      <c r="F15" s="419">
        <f>SUM(D15:E15)</f>
        <v>23789</v>
      </c>
      <c r="G15" s="419">
        <v>10875</v>
      </c>
      <c r="H15" s="423">
        <f t="shared" si="3"/>
        <v>90.640106684447403</v>
      </c>
      <c r="I15" s="419">
        <v>10956</v>
      </c>
      <c r="J15" s="423">
        <f t="shared" si="0"/>
        <v>92.918327537952678</v>
      </c>
      <c r="K15" s="419">
        <f t="shared" si="4"/>
        <v>21831</v>
      </c>
      <c r="L15" s="423">
        <f t="shared" si="1"/>
        <v>91.769305141031566</v>
      </c>
      <c r="M15" s="469">
        <v>0</v>
      </c>
      <c r="N15" s="1054">
        <v>0</v>
      </c>
      <c r="O15" s="469">
        <v>0</v>
      </c>
      <c r="P15" s="1054">
        <v>0</v>
      </c>
      <c r="Q15" s="469">
        <f t="shared" si="5"/>
        <v>0</v>
      </c>
      <c r="R15" s="1054">
        <v>0</v>
      </c>
    </row>
    <row r="16" spans="1:18" x14ac:dyDescent="0.2">
      <c r="A16" s="103">
        <f>'9'!A13</f>
        <v>5</v>
      </c>
      <c r="B16" s="103" t="str">
        <f>'9'!B13</f>
        <v>Mojoanyar</v>
      </c>
      <c r="C16" s="103" t="str">
        <f>'9'!C13</f>
        <v>Gayaman</v>
      </c>
      <c r="D16" s="419">
        <v>15962</v>
      </c>
      <c r="E16" s="419">
        <v>16309</v>
      </c>
      <c r="F16" s="419">
        <f t="shared" si="2"/>
        <v>32271</v>
      </c>
      <c r="G16" s="419">
        <v>13379</v>
      </c>
      <c r="H16" s="423">
        <f t="shared" si="3"/>
        <v>83.817817316125797</v>
      </c>
      <c r="I16" s="419">
        <v>13467</v>
      </c>
      <c r="J16" s="423">
        <f t="shared" si="0"/>
        <v>82.574038874241211</v>
      </c>
      <c r="K16" s="419">
        <f t="shared" si="4"/>
        <v>26846</v>
      </c>
      <c r="L16" s="423">
        <f t="shared" si="1"/>
        <v>83.189241114313162</v>
      </c>
      <c r="M16" s="469">
        <v>0</v>
      </c>
      <c r="N16" s="1054">
        <v>0</v>
      </c>
      <c r="O16" s="469">
        <v>0</v>
      </c>
      <c r="P16" s="1054">
        <v>0</v>
      </c>
      <c r="Q16" s="469">
        <f t="shared" si="5"/>
        <v>0</v>
      </c>
      <c r="R16" s="1054">
        <v>0</v>
      </c>
    </row>
    <row r="17" spans="1:18" x14ac:dyDescent="0.2">
      <c r="A17" s="103">
        <f>'9'!A14</f>
        <v>6</v>
      </c>
      <c r="B17" s="103" t="str">
        <f>'9'!B14</f>
        <v>Bangsal</v>
      </c>
      <c r="C17" s="103" t="str">
        <f>'9'!C14</f>
        <v>Bangsal</v>
      </c>
      <c r="D17" s="419">
        <v>15617</v>
      </c>
      <c r="E17" s="419">
        <v>15451</v>
      </c>
      <c r="F17" s="419">
        <f t="shared" si="2"/>
        <v>31068</v>
      </c>
      <c r="G17" s="419">
        <v>14673</v>
      </c>
      <c r="H17" s="423">
        <f t="shared" si="3"/>
        <v>93.955305116219506</v>
      </c>
      <c r="I17" s="419">
        <v>14892</v>
      </c>
      <c r="J17" s="423">
        <f t="shared" si="0"/>
        <v>96.382111190214232</v>
      </c>
      <c r="K17" s="419">
        <f t="shared" si="4"/>
        <v>29565</v>
      </c>
      <c r="L17" s="423">
        <f t="shared" si="1"/>
        <v>95.162224797219011</v>
      </c>
      <c r="M17" s="469">
        <v>0</v>
      </c>
      <c r="N17" s="1054">
        <v>0</v>
      </c>
      <c r="O17" s="469">
        <v>0</v>
      </c>
      <c r="P17" s="1054">
        <v>0</v>
      </c>
      <c r="Q17" s="469">
        <f t="shared" si="5"/>
        <v>0</v>
      </c>
      <c r="R17" s="1054">
        <v>0</v>
      </c>
    </row>
    <row r="18" spans="1:18" x14ac:dyDescent="0.2">
      <c r="A18" s="103">
        <f>'9'!A15</f>
        <v>7</v>
      </c>
      <c r="B18" s="103" t="str">
        <f>'9'!B15</f>
        <v>Gedeg</v>
      </c>
      <c r="C18" s="103" t="str">
        <f>'9'!C15</f>
        <v>Gedeg</v>
      </c>
      <c r="D18" s="419">
        <v>17334</v>
      </c>
      <c r="E18" s="419">
        <v>17245</v>
      </c>
      <c r="F18" s="419">
        <f>SUM(D18:E18)</f>
        <v>34579</v>
      </c>
      <c r="G18" s="419">
        <v>11475</v>
      </c>
      <c r="H18" s="423">
        <f t="shared" si="3"/>
        <v>66.199376947040506</v>
      </c>
      <c r="I18" s="419">
        <v>16404</v>
      </c>
      <c r="J18" s="423">
        <f t="shared" si="0"/>
        <v>95.123224122934175</v>
      </c>
      <c r="K18" s="419">
        <f t="shared" si="4"/>
        <v>27879</v>
      </c>
      <c r="L18" s="423">
        <f t="shared" si="1"/>
        <v>80.62407819775008</v>
      </c>
      <c r="M18" s="469">
        <v>0</v>
      </c>
      <c r="N18" s="1054">
        <v>0</v>
      </c>
      <c r="O18" s="469">
        <v>0</v>
      </c>
      <c r="P18" s="1054">
        <v>0</v>
      </c>
      <c r="Q18" s="469">
        <f t="shared" si="5"/>
        <v>0</v>
      </c>
      <c r="R18" s="1054">
        <v>0</v>
      </c>
    </row>
    <row r="19" spans="1:18" x14ac:dyDescent="0.2">
      <c r="A19" s="103">
        <f>'9'!A16</f>
        <v>8</v>
      </c>
      <c r="B19" s="103"/>
      <c r="C19" s="103" t="str">
        <f>'9'!C16</f>
        <v>Lespadangan</v>
      </c>
      <c r="D19" s="419">
        <v>11626</v>
      </c>
      <c r="E19" s="419">
        <v>11364</v>
      </c>
      <c r="F19" s="419">
        <f t="shared" si="2"/>
        <v>22990</v>
      </c>
      <c r="G19" s="419">
        <v>256</v>
      </c>
      <c r="H19" s="423">
        <f t="shared" si="3"/>
        <v>2.2019611216239463</v>
      </c>
      <c r="I19" s="419">
        <v>944</v>
      </c>
      <c r="J19" s="423">
        <f>I19/E19*100</f>
        <v>8.3069341781063013</v>
      </c>
      <c r="K19" s="419">
        <f t="shared" si="4"/>
        <v>1200</v>
      </c>
      <c r="L19" s="423">
        <f t="shared" si="1"/>
        <v>5.2196607220530664</v>
      </c>
      <c r="M19" s="469">
        <v>0</v>
      </c>
      <c r="N19" s="1054">
        <v>0</v>
      </c>
      <c r="O19" s="469">
        <v>0</v>
      </c>
      <c r="P19" s="1054">
        <v>0</v>
      </c>
      <c r="Q19" s="469">
        <f t="shared" si="5"/>
        <v>0</v>
      </c>
      <c r="R19" s="1054">
        <v>0</v>
      </c>
    </row>
    <row r="20" spans="1:18" x14ac:dyDescent="0.2">
      <c r="A20" s="103">
        <f>'9'!A17</f>
        <v>9</v>
      </c>
      <c r="B20" s="103" t="str">
        <f>'9'!B17</f>
        <v>Kemlagi</v>
      </c>
      <c r="C20" s="103" t="str">
        <f>'9'!C17</f>
        <v>Kemlagi</v>
      </c>
      <c r="D20" s="419">
        <v>15724</v>
      </c>
      <c r="E20" s="419">
        <v>15769</v>
      </c>
      <c r="F20" s="419">
        <f t="shared" si="2"/>
        <v>31493</v>
      </c>
      <c r="G20" s="419">
        <v>7047</v>
      </c>
      <c r="H20" s="423">
        <f t="shared" si="3"/>
        <v>44.816840498600861</v>
      </c>
      <c r="I20" s="419">
        <v>6590</v>
      </c>
      <c r="J20" s="423">
        <f t="shared" si="0"/>
        <v>41.790855475933796</v>
      </c>
      <c r="K20" s="419">
        <f t="shared" si="4"/>
        <v>13637</v>
      </c>
      <c r="L20" s="423">
        <f t="shared" si="1"/>
        <v>43.301686088972154</v>
      </c>
      <c r="M20" s="469">
        <v>0</v>
      </c>
      <c r="N20" s="1054">
        <v>0</v>
      </c>
      <c r="O20" s="469">
        <v>0</v>
      </c>
      <c r="P20" s="1054">
        <v>0</v>
      </c>
      <c r="Q20" s="469">
        <f t="shared" si="5"/>
        <v>0</v>
      </c>
      <c r="R20" s="1054">
        <v>0</v>
      </c>
    </row>
    <row r="21" spans="1:18" x14ac:dyDescent="0.2">
      <c r="A21" s="103">
        <f>'9'!A18</f>
        <v>10</v>
      </c>
      <c r="B21" s="103"/>
      <c r="C21" s="103" t="str">
        <f>'9'!C18</f>
        <v>Kedungsari</v>
      </c>
      <c r="D21" s="419">
        <v>14687</v>
      </c>
      <c r="E21" s="419">
        <v>14529</v>
      </c>
      <c r="F21" s="419">
        <f t="shared" si="2"/>
        <v>29216</v>
      </c>
      <c r="G21" s="419">
        <v>5057</v>
      </c>
      <c r="H21" s="423">
        <f t="shared" si="3"/>
        <v>34.431810444610882</v>
      </c>
      <c r="I21" s="419">
        <v>5137</v>
      </c>
      <c r="J21" s="423">
        <f t="shared" si="0"/>
        <v>35.356872461972607</v>
      </c>
      <c r="K21" s="419">
        <f t="shared" si="4"/>
        <v>10194</v>
      </c>
      <c r="L21" s="423">
        <f t="shared" si="1"/>
        <v>34.891840087623223</v>
      </c>
      <c r="M21" s="469">
        <v>0</v>
      </c>
      <c r="N21" s="1054">
        <v>0</v>
      </c>
      <c r="O21" s="469">
        <v>0</v>
      </c>
      <c r="P21" s="1054">
        <v>0</v>
      </c>
      <c r="Q21" s="469">
        <f t="shared" si="5"/>
        <v>0</v>
      </c>
      <c r="R21" s="1054">
        <v>0</v>
      </c>
    </row>
    <row r="22" spans="1:18" x14ac:dyDescent="0.2">
      <c r="A22" s="103">
        <f>'9'!A19</f>
        <v>11</v>
      </c>
      <c r="B22" s="103" t="str">
        <f>'9'!B19</f>
        <v>Dawarblandong</v>
      </c>
      <c r="C22" s="103" t="str">
        <f>'9'!C19</f>
        <v>Dawarblandong</v>
      </c>
      <c r="D22" s="419">
        <v>14833</v>
      </c>
      <c r="E22" s="419">
        <v>16495</v>
      </c>
      <c r="F22" s="419">
        <f t="shared" si="2"/>
        <v>31328</v>
      </c>
      <c r="G22" s="419">
        <v>7000</v>
      </c>
      <c r="H22" s="423">
        <f>G22/D22*100</f>
        <v>47.192071731949028</v>
      </c>
      <c r="I22" s="419">
        <v>6065</v>
      </c>
      <c r="J22" s="423">
        <f t="shared" si="0"/>
        <v>36.768717793270689</v>
      </c>
      <c r="K22" s="419">
        <f t="shared" si="4"/>
        <v>13065</v>
      </c>
      <c r="L22" s="423">
        <f>K22/F22*100</f>
        <v>41.703907048008169</v>
      </c>
      <c r="M22" s="469">
        <v>0</v>
      </c>
      <c r="N22" s="1054">
        <v>0</v>
      </c>
      <c r="O22" s="469">
        <v>0</v>
      </c>
      <c r="P22" s="1054">
        <v>0</v>
      </c>
      <c r="Q22" s="469">
        <f>SUM(M22,O22)</f>
        <v>0</v>
      </c>
      <c r="R22" s="1054">
        <v>0</v>
      </c>
    </row>
    <row r="23" spans="1:18" x14ac:dyDescent="0.2">
      <c r="A23" s="103">
        <f>'9'!A20</f>
        <v>12</v>
      </c>
      <c r="B23" s="103" t="str">
        <f>'9'!B20</f>
        <v>Jetis</v>
      </c>
      <c r="C23" s="103" t="str">
        <f>'9'!C20</f>
        <v>Kupang</v>
      </c>
      <c r="D23" s="419">
        <v>15245</v>
      </c>
      <c r="E23" s="419">
        <v>14003</v>
      </c>
      <c r="F23" s="419">
        <f t="shared" si="2"/>
        <v>29248</v>
      </c>
      <c r="G23" s="419">
        <v>3552</v>
      </c>
      <c r="H23" s="423">
        <f t="shared" si="3"/>
        <v>23.299442440144311</v>
      </c>
      <c r="I23" s="419">
        <v>3360</v>
      </c>
      <c r="J23" s="423">
        <f t="shared" si="0"/>
        <v>23.994858244661856</v>
      </c>
      <c r="K23" s="419">
        <f t="shared" si="4"/>
        <v>6912</v>
      </c>
      <c r="L23" s="423">
        <f t="shared" si="1"/>
        <v>23.632385120350111</v>
      </c>
      <c r="M23" s="469">
        <v>0</v>
      </c>
      <c r="N23" s="1054">
        <v>0</v>
      </c>
      <c r="O23" s="469">
        <v>0</v>
      </c>
      <c r="P23" s="1054">
        <v>0</v>
      </c>
      <c r="Q23" s="469">
        <f t="shared" ref="Q23:Q31" si="6">SUM(M23,O23)</f>
        <v>0</v>
      </c>
      <c r="R23" s="1054">
        <v>0</v>
      </c>
    </row>
    <row r="24" spans="1:18" x14ac:dyDescent="0.2">
      <c r="A24" s="103">
        <f>'9'!A21</f>
        <v>13</v>
      </c>
      <c r="B24" s="103"/>
      <c r="C24" s="103" t="str">
        <f>'9'!C21</f>
        <v>Jetis</v>
      </c>
      <c r="D24" s="419">
        <v>12169</v>
      </c>
      <c r="E24" s="419">
        <v>11523</v>
      </c>
      <c r="F24" s="419">
        <f t="shared" si="2"/>
        <v>23692</v>
      </c>
      <c r="G24" s="419">
        <v>10376</v>
      </c>
      <c r="H24" s="423">
        <f t="shared" si="3"/>
        <v>85.265839428054889</v>
      </c>
      <c r="I24" s="419">
        <v>10563</v>
      </c>
      <c r="J24" s="423">
        <f t="shared" si="0"/>
        <v>91.668836240562356</v>
      </c>
      <c r="K24" s="419">
        <f t="shared" si="4"/>
        <v>20939</v>
      </c>
      <c r="L24" s="423">
        <f>K24/F24*100</f>
        <v>88.380043896673982</v>
      </c>
      <c r="M24" s="469">
        <v>0</v>
      </c>
      <c r="N24" s="1054">
        <v>0</v>
      </c>
      <c r="O24" s="469">
        <v>0</v>
      </c>
      <c r="P24" s="1054">
        <v>0</v>
      </c>
      <c r="Q24" s="469">
        <f t="shared" si="6"/>
        <v>0</v>
      </c>
      <c r="R24" s="1054">
        <v>0</v>
      </c>
    </row>
    <row r="25" spans="1:18" x14ac:dyDescent="0.2">
      <c r="A25" s="103">
        <f>'9'!A22</f>
        <v>14</v>
      </c>
      <c r="B25" s="103" t="str">
        <f>'9'!B22</f>
        <v>Mojosari</v>
      </c>
      <c r="C25" s="103" t="str">
        <f>'9'!C22</f>
        <v>Mojosari</v>
      </c>
      <c r="D25" s="419">
        <v>15117</v>
      </c>
      <c r="E25" s="419">
        <v>14329</v>
      </c>
      <c r="F25" s="419">
        <f t="shared" si="2"/>
        <v>29446</v>
      </c>
      <c r="G25" s="419">
        <v>453</v>
      </c>
      <c r="H25" s="423">
        <f t="shared" si="3"/>
        <v>2.9966263147449892</v>
      </c>
      <c r="I25" s="419">
        <v>6.9850000000000003</v>
      </c>
      <c r="J25" s="423">
        <f t="shared" si="0"/>
        <v>4.8747295694047038E-2</v>
      </c>
      <c r="K25" s="419">
        <f t="shared" si="4"/>
        <v>459.98500000000001</v>
      </c>
      <c r="L25" s="423">
        <f t="shared" si="1"/>
        <v>1.5621306798886097</v>
      </c>
      <c r="M25" s="469">
        <v>0</v>
      </c>
      <c r="N25" s="1054">
        <v>0</v>
      </c>
      <c r="O25" s="469">
        <v>0</v>
      </c>
      <c r="P25" s="1054">
        <v>0</v>
      </c>
      <c r="Q25" s="469">
        <f t="shared" si="6"/>
        <v>0</v>
      </c>
      <c r="R25" s="1054">
        <v>0</v>
      </c>
    </row>
    <row r="26" spans="1:18" x14ac:dyDescent="0.2">
      <c r="A26" s="103">
        <f>'9'!A23</f>
        <v>15</v>
      </c>
      <c r="B26" s="103"/>
      <c r="C26" s="103" t="str">
        <f>'9'!C23</f>
        <v>Modopuro</v>
      </c>
      <c r="D26" s="419">
        <v>14375</v>
      </c>
      <c r="E26" s="419">
        <v>15189</v>
      </c>
      <c r="F26" s="419">
        <f t="shared" si="2"/>
        <v>29564</v>
      </c>
      <c r="G26" s="419">
        <v>3512</v>
      </c>
      <c r="H26" s="423">
        <f t="shared" si="3"/>
        <v>24.431304347826089</v>
      </c>
      <c r="I26" s="419">
        <v>6835</v>
      </c>
      <c r="J26" s="423">
        <f t="shared" si="0"/>
        <v>44.999670814405164</v>
      </c>
      <c r="K26" s="419">
        <f t="shared" si="4"/>
        <v>10347</v>
      </c>
      <c r="L26" s="423">
        <f t="shared" si="1"/>
        <v>34.998647003111891</v>
      </c>
      <c r="M26" s="469">
        <v>0</v>
      </c>
      <c r="N26" s="1054">
        <v>0</v>
      </c>
      <c r="O26" s="469">
        <v>0</v>
      </c>
      <c r="P26" s="1054">
        <v>0</v>
      </c>
      <c r="Q26" s="469">
        <f t="shared" si="6"/>
        <v>0</v>
      </c>
      <c r="R26" s="1054">
        <v>0</v>
      </c>
    </row>
    <row r="27" spans="1:18" x14ac:dyDescent="0.2">
      <c r="A27" s="103">
        <f>'9'!A24</f>
        <v>16</v>
      </c>
      <c r="B27" s="103" t="str">
        <f>'9'!B24</f>
        <v>Pungging</v>
      </c>
      <c r="C27" s="103" t="str">
        <f>'9'!C24</f>
        <v>Pungging</v>
      </c>
      <c r="D27" s="419">
        <v>13367</v>
      </c>
      <c r="E27" s="419">
        <v>13390</v>
      </c>
      <c r="F27" s="419">
        <f t="shared" si="2"/>
        <v>26757</v>
      </c>
      <c r="G27" s="419">
        <v>3150</v>
      </c>
      <c r="H27" s="423">
        <f t="shared" si="3"/>
        <v>23.565497119772573</v>
      </c>
      <c r="I27" s="419">
        <v>3458</v>
      </c>
      <c r="J27" s="423">
        <f t="shared" si="0"/>
        <v>25.825242718446599</v>
      </c>
      <c r="K27" s="419">
        <f t="shared" si="4"/>
        <v>6608</v>
      </c>
      <c r="L27" s="423">
        <f t="shared" si="1"/>
        <v>24.696341144373434</v>
      </c>
      <c r="M27" s="469">
        <v>0</v>
      </c>
      <c r="N27" s="1054">
        <v>0</v>
      </c>
      <c r="O27" s="469">
        <v>0</v>
      </c>
      <c r="P27" s="1054">
        <v>0</v>
      </c>
      <c r="Q27" s="469">
        <f t="shared" si="6"/>
        <v>0</v>
      </c>
      <c r="R27" s="1054">
        <v>0</v>
      </c>
    </row>
    <row r="28" spans="1:18" x14ac:dyDescent="0.2">
      <c r="A28" s="103">
        <f>'9'!A25</f>
        <v>17</v>
      </c>
      <c r="B28" s="103"/>
      <c r="C28" s="103" t="str">
        <f>'9'!C25</f>
        <v>Watukenongo</v>
      </c>
      <c r="D28" s="419">
        <v>13557</v>
      </c>
      <c r="E28" s="419">
        <v>12934</v>
      </c>
      <c r="F28" s="419">
        <f t="shared" si="2"/>
        <v>26491</v>
      </c>
      <c r="G28" s="419">
        <v>7586</v>
      </c>
      <c r="H28" s="423">
        <f t="shared" si="3"/>
        <v>55.956332521944383</v>
      </c>
      <c r="I28" s="419">
        <v>9625</v>
      </c>
      <c r="J28" s="423">
        <f t="shared" si="0"/>
        <v>74.416267202721514</v>
      </c>
      <c r="K28" s="419">
        <f t="shared" si="4"/>
        <v>17211</v>
      </c>
      <c r="L28" s="423">
        <f t="shared" si="1"/>
        <v>64.96923483447209</v>
      </c>
      <c r="M28" s="469">
        <v>0</v>
      </c>
      <c r="N28" s="1054">
        <v>0</v>
      </c>
      <c r="O28" s="469">
        <v>0</v>
      </c>
      <c r="P28" s="1054">
        <v>0</v>
      </c>
      <c r="Q28" s="469">
        <f t="shared" si="6"/>
        <v>0</v>
      </c>
      <c r="R28" s="1054">
        <v>0</v>
      </c>
    </row>
    <row r="29" spans="1:18" x14ac:dyDescent="0.2">
      <c r="A29" s="103">
        <f>'9'!A26</f>
        <v>18</v>
      </c>
      <c r="B29" s="103" t="str">
        <f>'9'!B26</f>
        <v>Ngoro</v>
      </c>
      <c r="C29" s="103" t="str">
        <f>'9'!C26</f>
        <v>Ngoro</v>
      </c>
      <c r="D29" s="419">
        <v>16420</v>
      </c>
      <c r="E29" s="419">
        <v>16442</v>
      </c>
      <c r="F29" s="419">
        <f t="shared" si="2"/>
        <v>32862</v>
      </c>
      <c r="G29" s="419">
        <v>8140</v>
      </c>
      <c r="H29" s="423">
        <f t="shared" si="3"/>
        <v>49.57369062119367</v>
      </c>
      <c r="I29" s="419">
        <v>15783</v>
      </c>
      <c r="J29" s="423">
        <f t="shared" si="0"/>
        <v>95.991971779588852</v>
      </c>
      <c r="K29" s="419">
        <f t="shared" si="4"/>
        <v>23923</v>
      </c>
      <c r="L29" s="423">
        <f t="shared" si="1"/>
        <v>72.798368936765868</v>
      </c>
      <c r="M29" s="469">
        <v>0</v>
      </c>
      <c r="N29" s="1054">
        <v>0</v>
      </c>
      <c r="O29" s="469">
        <v>0</v>
      </c>
      <c r="P29" s="1054">
        <v>0</v>
      </c>
      <c r="Q29" s="469">
        <f t="shared" si="6"/>
        <v>0</v>
      </c>
      <c r="R29" s="1054">
        <v>0</v>
      </c>
    </row>
    <row r="30" spans="1:18" x14ac:dyDescent="0.2">
      <c r="A30" s="103">
        <f>'9'!A27</f>
        <v>19</v>
      </c>
      <c r="B30" s="103"/>
      <c r="C30" s="103" t="str">
        <f>'9'!C27</f>
        <v>Manduro</v>
      </c>
      <c r="D30" s="419">
        <v>11591</v>
      </c>
      <c r="E30" s="419">
        <v>11375</v>
      </c>
      <c r="F30" s="419">
        <f t="shared" si="2"/>
        <v>22966</v>
      </c>
      <c r="G30" s="419">
        <v>8453</v>
      </c>
      <c r="H30" s="423">
        <f t="shared" si="3"/>
        <v>72.927271158657575</v>
      </c>
      <c r="I30" s="419">
        <v>9007</v>
      </c>
      <c r="J30" s="423">
        <f t="shared" si="0"/>
        <v>79.182417582417585</v>
      </c>
      <c r="K30" s="419">
        <f t="shared" si="4"/>
        <v>17460</v>
      </c>
      <c r="L30" s="423">
        <f t="shared" si="1"/>
        <v>76.025428894888094</v>
      </c>
      <c r="M30" s="469">
        <v>0</v>
      </c>
      <c r="N30" s="1054">
        <v>0</v>
      </c>
      <c r="O30" s="469">
        <v>0</v>
      </c>
      <c r="P30" s="1054">
        <v>0</v>
      </c>
      <c r="Q30" s="469">
        <f t="shared" si="6"/>
        <v>0</v>
      </c>
      <c r="R30" s="1054">
        <v>0</v>
      </c>
    </row>
    <row r="31" spans="1:18" x14ac:dyDescent="0.2">
      <c r="A31" s="103">
        <f>'9'!A28</f>
        <v>20</v>
      </c>
      <c r="B31" s="103" t="str">
        <f>'9'!B28</f>
        <v>Dlanggu</v>
      </c>
      <c r="C31" s="103" t="str">
        <f>'9'!C28</f>
        <v>Dlanggu</v>
      </c>
      <c r="D31" s="419">
        <v>16739</v>
      </c>
      <c r="E31" s="419">
        <v>16908</v>
      </c>
      <c r="F31" s="419">
        <f t="shared" si="2"/>
        <v>33647</v>
      </c>
      <c r="G31" s="419">
        <v>12518</v>
      </c>
      <c r="H31" s="423">
        <f t="shared" si="3"/>
        <v>74.783439870960038</v>
      </c>
      <c r="I31" s="419">
        <v>15435</v>
      </c>
      <c r="J31" s="423">
        <f t="shared" si="0"/>
        <v>91.288147622427246</v>
      </c>
      <c r="K31" s="419">
        <f t="shared" si="4"/>
        <v>27953</v>
      </c>
      <c r="L31" s="423">
        <f t="shared" si="1"/>
        <v>83.077243142033467</v>
      </c>
      <c r="M31" s="469">
        <v>0</v>
      </c>
      <c r="N31" s="1054">
        <v>0</v>
      </c>
      <c r="O31" s="469">
        <v>0</v>
      </c>
      <c r="P31" s="1054">
        <v>0</v>
      </c>
      <c r="Q31" s="469">
        <f t="shared" si="6"/>
        <v>0</v>
      </c>
      <c r="R31" s="1054">
        <v>0</v>
      </c>
    </row>
    <row r="32" spans="1:18" x14ac:dyDescent="0.2">
      <c r="A32" s="103">
        <f>'9'!A29</f>
        <v>21</v>
      </c>
      <c r="B32" s="103" t="str">
        <f>'9'!B29</f>
        <v>Kutorejo</v>
      </c>
      <c r="C32" s="103" t="str">
        <f>'9'!C29</f>
        <v>Kutorejo</v>
      </c>
      <c r="D32" s="419">
        <v>13018</v>
      </c>
      <c r="E32" s="419">
        <v>12868</v>
      </c>
      <c r="F32" s="419">
        <f t="shared" ref="F32:F38" si="7">SUM(D32:E32)</f>
        <v>25886</v>
      </c>
      <c r="G32" s="419">
        <v>8563</v>
      </c>
      <c r="H32" s="423">
        <f t="shared" ref="H32:H38" si="8">G32/D32*100</f>
        <v>65.778153326163775</v>
      </c>
      <c r="I32" s="419">
        <v>10250</v>
      </c>
      <c r="J32" s="423">
        <f t="shared" ref="J32:J38" si="9">I32/E32*100</f>
        <v>79.654958035436735</v>
      </c>
      <c r="K32" s="419">
        <f t="shared" ref="K32:K38" si="10">SUM(G32,I32)</f>
        <v>18813</v>
      </c>
      <c r="L32" s="423">
        <f t="shared" ref="L32:L38" si="11">K32/F32*100</f>
        <v>72.676350150660582</v>
      </c>
      <c r="M32" s="469">
        <v>0</v>
      </c>
      <c r="N32" s="1054">
        <v>0</v>
      </c>
      <c r="O32" s="469">
        <v>0</v>
      </c>
      <c r="P32" s="1054">
        <v>0</v>
      </c>
      <c r="Q32" s="469">
        <f t="shared" ref="Q32:Q38" si="12">SUM(M32,O32)</f>
        <v>0</v>
      </c>
      <c r="R32" s="1054">
        <v>0</v>
      </c>
    </row>
    <row r="33" spans="1:18" x14ac:dyDescent="0.2">
      <c r="A33" s="103">
        <f>'9'!A30</f>
        <v>22</v>
      </c>
      <c r="B33" s="103"/>
      <c r="C33" s="103" t="str">
        <f>'9'!C30</f>
        <v>Pesanggrahan</v>
      </c>
      <c r="D33" s="419">
        <v>11815</v>
      </c>
      <c r="E33" s="419">
        <v>11225</v>
      </c>
      <c r="F33" s="419">
        <f t="shared" si="7"/>
        <v>23040</v>
      </c>
      <c r="G33" s="419">
        <v>656</v>
      </c>
      <c r="H33" s="423">
        <f t="shared" si="8"/>
        <v>5.5522640710960642</v>
      </c>
      <c r="I33" s="419">
        <v>1410</v>
      </c>
      <c r="J33" s="423">
        <f t="shared" si="9"/>
        <v>12.561247216035634</v>
      </c>
      <c r="K33" s="419">
        <f t="shared" si="10"/>
        <v>2066</v>
      </c>
      <c r="L33" s="423">
        <f t="shared" si="11"/>
        <v>8.9670138888888893</v>
      </c>
      <c r="M33" s="469">
        <v>0</v>
      </c>
      <c r="N33" s="1054">
        <v>0</v>
      </c>
      <c r="O33" s="469">
        <v>0</v>
      </c>
      <c r="P33" s="1054">
        <v>0</v>
      </c>
      <c r="Q33" s="469">
        <f t="shared" si="12"/>
        <v>0</v>
      </c>
      <c r="R33" s="1054">
        <v>0</v>
      </c>
    </row>
    <row r="34" spans="1:18" x14ac:dyDescent="0.2">
      <c r="A34" s="103">
        <f>'9'!A31</f>
        <v>23</v>
      </c>
      <c r="B34" s="103" t="str">
        <f>'9'!B31</f>
        <v>Pacet</v>
      </c>
      <c r="C34" s="103" t="str">
        <f>'9'!C31</f>
        <v>Pacet</v>
      </c>
      <c r="D34" s="419">
        <v>11961</v>
      </c>
      <c r="E34" s="419">
        <v>11683</v>
      </c>
      <c r="F34" s="419">
        <f t="shared" si="7"/>
        <v>23644</v>
      </c>
      <c r="G34" s="419">
        <v>10233</v>
      </c>
      <c r="H34" s="423">
        <f t="shared" si="8"/>
        <v>85.553047404063207</v>
      </c>
      <c r="I34" s="419">
        <v>10773</v>
      </c>
      <c r="J34" s="423">
        <f t="shared" si="9"/>
        <v>92.210904733373283</v>
      </c>
      <c r="K34" s="419">
        <f t="shared" si="10"/>
        <v>21006</v>
      </c>
      <c r="L34" s="423">
        <f t="shared" si="11"/>
        <v>88.842835391642708</v>
      </c>
      <c r="M34" s="469">
        <v>0</v>
      </c>
      <c r="N34" s="1054">
        <v>0</v>
      </c>
      <c r="O34" s="469">
        <v>0</v>
      </c>
      <c r="P34" s="1054">
        <v>0</v>
      </c>
      <c r="Q34" s="469">
        <f t="shared" si="12"/>
        <v>0</v>
      </c>
      <c r="R34" s="1054">
        <v>0</v>
      </c>
    </row>
    <row r="35" spans="1:18" x14ac:dyDescent="0.2">
      <c r="A35" s="103">
        <f>'9'!A32</f>
        <v>24</v>
      </c>
      <c r="B35" s="103"/>
      <c r="C35" s="103" t="str">
        <f>'9'!C32</f>
        <v>Pandan</v>
      </c>
      <c r="D35" s="419">
        <v>10263</v>
      </c>
      <c r="E35" s="419">
        <v>10081</v>
      </c>
      <c r="F35" s="419">
        <f t="shared" si="7"/>
        <v>20344</v>
      </c>
      <c r="G35" s="419">
        <v>3692</v>
      </c>
      <c r="H35" s="423">
        <f t="shared" si="8"/>
        <v>35.9738867777453</v>
      </c>
      <c r="I35" s="419">
        <v>5783</v>
      </c>
      <c r="J35" s="423">
        <f t="shared" si="9"/>
        <v>57.365340740005955</v>
      </c>
      <c r="K35" s="419">
        <f t="shared" si="10"/>
        <v>9475</v>
      </c>
      <c r="L35" s="423">
        <f t="shared" si="11"/>
        <v>46.573928430987024</v>
      </c>
      <c r="M35" s="469">
        <v>0</v>
      </c>
      <c r="N35" s="1054">
        <v>0</v>
      </c>
      <c r="O35" s="469">
        <v>0</v>
      </c>
      <c r="P35" s="1054">
        <v>0</v>
      </c>
      <c r="Q35" s="469">
        <f t="shared" si="12"/>
        <v>0</v>
      </c>
      <c r="R35" s="1054">
        <v>0</v>
      </c>
    </row>
    <row r="36" spans="1:18" x14ac:dyDescent="0.2">
      <c r="A36" s="103">
        <f>'9'!A33</f>
        <v>25</v>
      </c>
      <c r="B36" s="103" t="str">
        <f>'9'!B33</f>
        <v>Trawas</v>
      </c>
      <c r="C36" s="103" t="str">
        <f>'9'!C33</f>
        <v>Trawas</v>
      </c>
      <c r="D36" s="419">
        <v>13775</v>
      </c>
      <c r="E36" s="419">
        <v>13150</v>
      </c>
      <c r="F36" s="419">
        <f t="shared" si="7"/>
        <v>26925</v>
      </c>
      <c r="G36" s="419">
        <v>10320</v>
      </c>
      <c r="H36" s="423">
        <f t="shared" si="8"/>
        <v>74.918330308529946</v>
      </c>
      <c r="I36" s="419">
        <v>10341</v>
      </c>
      <c r="J36" s="423">
        <f t="shared" si="9"/>
        <v>78.638783269961976</v>
      </c>
      <c r="K36" s="419">
        <f t="shared" si="10"/>
        <v>20661</v>
      </c>
      <c r="L36" s="423">
        <f t="shared" si="11"/>
        <v>76.735376044568255</v>
      </c>
      <c r="M36" s="469">
        <v>0</v>
      </c>
      <c r="N36" s="1054">
        <v>0</v>
      </c>
      <c r="O36" s="469">
        <v>0</v>
      </c>
      <c r="P36" s="1054">
        <v>0</v>
      </c>
      <c r="Q36" s="469">
        <f t="shared" si="12"/>
        <v>0</v>
      </c>
      <c r="R36" s="1054">
        <v>0</v>
      </c>
    </row>
    <row r="37" spans="1:18" x14ac:dyDescent="0.2">
      <c r="A37" s="103">
        <f>'9'!A34</f>
        <v>26</v>
      </c>
      <c r="B37" s="103" t="str">
        <f>'9'!B34</f>
        <v>Gondang</v>
      </c>
      <c r="C37" s="103" t="str">
        <f>'9'!C34</f>
        <v>Gondang</v>
      </c>
      <c r="D37" s="419">
        <v>14500</v>
      </c>
      <c r="E37" s="419">
        <v>13914</v>
      </c>
      <c r="F37" s="419">
        <f t="shared" si="7"/>
        <v>28414</v>
      </c>
      <c r="G37" s="419">
        <v>7980</v>
      </c>
      <c r="H37" s="423">
        <f t="shared" si="8"/>
        <v>55.034482758620683</v>
      </c>
      <c r="I37" s="419">
        <v>9860</v>
      </c>
      <c r="J37" s="423">
        <f t="shared" si="9"/>
        <v>70.86387810838005</v>
      </c>
      <c r="K37" s="419">
        <f t="shared" si="10"/>
        <v>17840</v>
      </c>
      <c r="L37" s="423">
        <f t="shared" si="11"/>
        <v>62.785950587738441</v>
      </c>
      <c r="M37" s="469">
        <v>0</v>
      </c>
      <c r="N37" s="1054">
        <v>0</v>
      </c>
      <c r="O37" s="469">
        <v>0</v>
      </c>
      <c r="P37" s="1054">
        <v>0</v>
      </c>
      <c r="Q37" s="469">
        <f t="shared" si="12"/>
        <v>0</v>
      </c>
      <c r="R37" s="1054">
        <v>0</v>
      </c>
    </row>
    <row r="38" spans="1:18" x14ac:dyDescent="0.2">
      <c r="A38" s="103">
        <f>'9'!A35</f>
        <v>27</v>
      </c>
      <c r="B38" s="103" t="str">
        <f>'9'!B35</f>
        <v>Jatirejo</v>
      </c>
      <c r="C38" s="103" t="str">
        <f>'9'!C35</f>
        <v>Jatirejo</v>
      </c>
      <c r="D38" s="419">
        <v>14911</v>
      </c>
      <c r="E38" s="419">
        <v>14033</v>
      </c>
      <c r="F38" s="419">
        <f t="shared" si="7"/>
        <v>28944</v>
      </c>
      <c r="G38" s="419">
        <v>6802</v>
      </c>
      <c r="H38" s="423">
        <f t="shared" si="8"/>
        <v>45.61732948829723</v>
      </c>
      <c r="I38" s="419">
        <v>6290</v>
      </c>
      <c r="J38" s="423">
        <f t="shared" si="9"/>
        <v>44.822917408964585</v>
      </c>
      <c r="K38" s="419">
        <f t="shared" si="10"/>
        <v>13092</v>
      </c>
      <c r="L38" s="423">
        <f t="shared" si="11"/>
        <v>45.232172470978441</v>
      </c>
      <c r="M38" s="469">
        <v>0</v>
      </c>
      <c r="N38" s="1054">
        <v>0</v>
      </c>
      <c r="O38" s="469">
        <v>0</v>
      </c>
      <c r="P38" s="1054">
        <v>0</v>
      </c>
      <c r="Q38" s="469">
        <f t="shared" si="12"/>
        <v>0</v>
      </c>
      <c r="R38" s="1054">
        <v>0</v>
      </c>
    </row>
    <row r="39" spans="1:18" ht="15.75" x14ac:dyDescent="0.2">
      <c r="A39" s="856" t="s">
        <v>157</v>
      </c>
      <c r="B39" s="856"/>
      <c r="C39" s="857"/>
      <c r="D39" s="420">
        <f>SUM(D12:D38)</f>
        <v>376363</v>
      </c>
      <c r="E39" s="1055">
        <f>SUM(E12:E38)</f>
        <v>372841</v>
      </c>
      <c r="F39" s="1055">
        <f>SUM(D39:E39)</f>
        <v>749204</v>
      </c>
      <c r="G39" s="1055">
        <f>SUM(G12:G38)</f>
        <v>198610</v>
      </c>
      <c r="H39" s="862">
        <f>G39/D39*100</f>
        <v>52.770862172955368</v>
      </c>
      <c r="I39" s="1055">
        <f>SUM(I12:I38)</f>
        <v>228100.98499999999</v>
      </c>
      <c r="J39" s="862">
        <f>I39/E39*100</f>
        <v>61.179158139796854</v>
      </c>
      <c r="K39" s="1055">
        <f t="shared" si="4"/>
        <v>426710.98499999999</v>
      </c>
      <c r="L39" s="862">
        <f>K39/F39*100</f>
        <v>56.95524650162038</v>
      </c>
      <c r="M39" s="1055">
        <f>SUM(M12:M38)</f>
        <v>0</v>
      </c>
      <c r="N39" s="1056">
        <v>0</v>
      </c>
      <c r="O39" s="1055">
        <f>SUM(O12:O38)</f>
        <v>0</v>
      </c>
      <c r="P39" s="1056">
        <v>0</v>
      </c>
      <c r="Q39" s="1055">
        <f>SUM(Q12:Q38)</f>
        <v>0</v>
      </c>
      <c r="R39" s="1056">
        <v>0</v>
      </c>
    </row>
    <row r="40" spans="1:18" x14ac:dyDescent="0.2">
      <c r="C40" s="101"/>
      <c r="D40" s="127"/>
      <c r="E40" s="127"/>
      <c r="F40" s="127"/>
      <c r="G40" s="127"/>
      <c r="H40" s="127"/>
      <c r="I40" s="127"/>
      <c r="J40" s="127"/>
      <c r="K40" s="127"/>
      <c r="L40" s="127"/>
    </row>
    <row r="41" spans="1:18" x14ac:dyDescent="0.2">
      <c r="A41" s="690" t="s">
        <v>1344</v>
      </c>
      <c r="B41" s="244"/>
    </row>
  </sheetData>
  <mergeCells count="13">
    <mergeCell ref="O9:P9"/>
    <mergeCell ref="Q9:R9"/>
    <mergeCell ref="D7:R7"/>
    <mergeCell ref="A7:A10"/>
    <mergeCell ref="B7:B10"/>
    <mergeCell ref="C7:C10"/>
    <mergeCell ref="D8:F9"/>
    <mergeCell ref="G8:L8"/>
    <mergeCell ref="M8:R8"/>
    <mergeCell ref="G9:H9"/>
    <mergeCell ref="I9:J9"/>
    <mergeCell ref="K9:L9"/>
    <mergeCell ref="M9:N9"/>
  </mergeCells>
  <printOptions horizontalCentered="1"/>
  <pageMargins left="0.61" right="0.57999999999999996" top="1" bottom="1" header="0.3" footer="0.3"/>
  <pageSetup paperSize="130" scale="5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pageSetUpPr fitToPage="1"/>
  </sheetPr>
  <dimension ref="A1:N43"/>
  <sheetViews>
    <sheetView view="pageBreakPreview" topLeftCell="B5" zoomScale="60" zoomScaleNormal="75" workbookViewId="0">
      <selection activeCell="P20" sqref="P20"/>
    </sheetView>
  </sheetViews>
  <sheetFormatPr defaultColWidth="11.42578125" defaultRowHeight="15" x14ac:dyDescent="0.2"/>
  <cols>
    <col min="1" max="1" width="5.7109375" style="4" customWidth="1"/>
    <col min="2" max="2" width="52" style="4" customWidth="1"/>
    <col min="3" max="9" width="16.7109375" style="4" customWidth="1"/>
    <col min="10" max="10" width="15.7109375" style="4" customWidth="1"/>
    <col min="11" max="16384" width="11.42578125" style="4"/>
  </cols>
  <sheetData>
    <row r="1" spans="1:14" x14ac:dyDescent="0.2">
      <c r="A1" s="3" t="s">
        <v>118</v>
      </c>
      <c r="B1" s="6"/>
      <c r="C1" s="6"/>
      <c r="D1" s="6"/>
      <c r="E1" s="6"/>
      <c r="F1" s="6"/>
      <c r="G1" s="6"/>
    </row>
    <row r="2" spans="1:14" x14ac:dyDescent="0.2">
      <c r="A2" s="3"/>
      <c r="B2" s="6"/>
      <c r="C2" s="6"/>
      <c r="D2" s="6"/>
      <c r="E2" s="6"/>
      <c r="F2" s="6"/>
      <c r="G2" s="6"/>
    </row>
    <row r="3" spans="1:14" s="203" customFormat="1" ht="16.5" x14ac:dyDescent="0.2">
      <c r="A3" s="207" t="s">
        <v>1058</v>
      </c>
      <c r="B3" s="207"/>
      <c r="C3" s="207"/>
      <c r="D3" s="207"/>
      <c r="E3" s="207"/>
      <c r="F3" s="207"/>
      <c r="G3" s="207"/>
      <c r="H3" s="207"/>
      <c r="I3" s="207"/>
    </row>
    <row r="4" spans="1:14" s="203" customFormat="1" ht="16.5" x14ac:dyDescent="0.2">
      <c r="D4" s="210" t="str">
        <f>'1'!E5</f>
        <v>KABUPATEN</v>
      </c>
      <c r="E4" s="206" t="str">
        <f>'1'!F5</f>
        <v>MOJOKERTO</v>
      </c>
      <c r="G4" s="207"/>
      <c r="H4" s="207"/>
      <c r="I4" s="207"/>
      <c r="J4" s="207"/>
      <c r="K4" s="207"/>
      <c r="L4" s="207"/>
      <c r="M4" s="207"/>
      <c r="N4" s="207"/>
    </row>
    <row r="5" spans="1:14" s="203" customFormat="1" ht="16.5" x14ac:dyDescent="0.2">
      <c r="D5" s="210" t="str">
        <f>'1'!E6</f>
        <v xml:space="preserve">TAHUN </v>
      </c>
      <c r="E5" s="206">
        <f>'1'!F6</f>
        <v>2021</v>
      </c>
      <c r="F5" s="207"/>
      <c r="G5" s="207"/>
      <c r="H5" s="207"/>
      <c r="I5" s="207"/>
    </row>
    <row r="6" spans="1:14" s="199" customFormat="1" ht="20.25" x14ac:dyDescent="0.2">
      <c r="A6" s="714"/>
      <c r="B6" s="714"/>
      <c r="C6" s="714"/>
      <c r="D6" s="714"/>
      <c r="E6" s="714"/>
      <c r="F6" s="714"/>
      <c r="G6" s="714"/>
      <c r="H6" s="714"/>
      <c r="I6" s="714"/>
    </row>
    <row r="7" spans="1:14" ht="26.25" customHeight="1" x14ac:dyDescent="0.2">
      <c r="A7" s="1170" t="s">
        <v>153</v>
      </c>
      <c r="B7" s="1164" t="s">
        <v>43</v>
      </c>
      <c r="C7" s="41" t="s">
        <v>44</v>
      </c>
      <c r="D7" s="41"/>
      <c r="E7" s="41"/>
      <c r="F7" s="41"/>
      <c r="G7" s="41"/>
      <c r="H7" s="41"/>
      <c r="I7" s="715"/>
    </row>
    <row r="8" spans="1:14" ht="33" customHeight="1" x14ac:dyDescent="0.2">
      <c r="A8" s="1172"/>
      <c r="B8" s="1166"/>
      <c r="C8" s="43" t="s">
        <v>230</v>
      </c>
      <c r="D8" s="43" t="s">
        <v>64</v>
      </c>
      <c r="E8" s="1013" t="s">
        <v>1443</v>
      </c>
      <c r="F8" s="2" t="s">
        <v>45</v>
      </c>
      <c r="G8" s="2" t="s">
        <v>46</v>
      </c>
      <c r="H8" s="2" t="s">
        <v>47</v>
      </c>
      <c r="I8" s="2" t="s">
        <v>161</v>
      </c>
    </row>
    <row r="9" spans="1:14" x14ac:dyDescent="0.2">
      <c r="A9" s="129">
        <v>1</v>
      </c>
      <c r="B9" s="129">
        <v>2</v>
      </c>
      <c r="C9" s="129">
        <v>3</v>
      </c>
      <c r="D9" s="129">
        <v>4</v>
      </c>
      <c r="E9" s="129">
        <v>5</v>
      </c>
      <c r="F9" s="129">
        <v>6</v>
      </c>
      <c r="G9" s="129">
        <v>7</v>
      </c>
      <c r="H9" s="129">
        <v>8</v>
      </c>
      <c r="I9" s="129">
        <v>9</v>
      </c>
    </row>
    <row r="10" spans="1:14" ht="18.75" customHeight="1" x14ac:dyDescent="0.2">
      <c r="A10" s="1182" t="s">
        <v>286</v>
      </c>
      <c r="B10" s="1182"/>
      <c r="C10" s="1182"/>
      <c r="D10" s="1182"/>
      <c r="E10" s="1182"/>
      <c r="F10" s="1182"/>
      <c r="G10" s="1182"/>
      <c r="H10" s="1182"/>
      <c r="I10" s="1182"/>
    </row>
    <row r="11" spans="1:14" ht="17.25" customHeight="1" x14ac:dyDescent="0.2">
      <c r="A11" s="12">
        <v>1</v>
      </c>
      <c r="B11" s="12" t="s">
        <v>104</v>
      </c>
      <c r="C11" s="384" t="s">
        <v>1160</v>
      </c>
      <c r="D11" s="384">
        <v>1</v>
      </c>
      <c r="E11" s="385">
        <v>2</v>
      </c>
      <c r="F11" s="384" t="s">
        <v>1160</v>
      </c>
      <c r="G11" s="384" t="s">
        <v>1160</v>
      </c>
      <c r="H11" s="385">
        <v>8</v>
      </c>
      <c r="I11" s="716">
        <f>SUM(C11:H11)</f>
        <v>11</v>
      </c>
    </row>
    <row r="12" spans="1:14" ht="17.25" customHeight="1" x14ac:dyDescent="0.2">
      <c r="A12" s="12">
        <v>2</v>
      </c>
      <c r="B12" s="99" t="s">
        <v>304</v>
      </c>
      <c r="C12" s="384" t="s">
        <v>1160</v>
      </c>
      <c r="D12" s="384" t="s">
        <v>1160</v>
      </c>
      <c r="E12" s="384" t="s">
        <v>1160</v>
      </c>
      <c r="F12" s="384" t="s">
        <v>1160</v>
      </c>
      <c r="G12" s="384" t="s">
        <v>1160</v>
      </c>
      <c r="H12" s="384" t="s">
        <v>1160</v>
      </c>
      <c r="I12" s="716">
        <f>SUM(C12:H12)</f>
        <v>0</v>
      </c>
    </row>
    <row r="13" spans="1:14" ht="16.5" customHeight="1" x14ac:dyDescent="0.2">
      <c r="A13" s="1182" t="s">
        <v>287</v>
      </c>
      <c r="B13" s="1182"/>
      <c r="C13" s="1182"/>
      <c r="D13" s="1182"/>
      <c r="E13" s="1182"/>
      <c r="F13" s="1182"/>
      <c r="G13" s="1182"/>
      <c r="H13" s="1182"/>
      <c r="I13" s="1182"/>
    </row>
    <row r="14" spans="1:14" ht="17.25" customHeight="1" x14ac:dyDescent="0.2">
      <c r="A14" s="12">
        <v>1</v>
      </c>
      <c r="B14" s="12" t="s">
        <v>293</v>
      </c>
      <c r="C14" s="386" t="s">
        <v>1160</v>
      </c>
      <c r="D14" s="386" t="s">
        <v>1160</v>
      </c>
      <c r="E14" s="376">
        <v>17</v>
      </c>
      <c r="F14" s="386" t="s">
        <v>1160</v>
      </c>
      <c r="G14" s="386" t="s">
        <v>1160</v>
      </c>
      <c r="H14" s="386" t="s">
        <v>1160</v>
      </c>
      <c r="I14" s="716">
        <f>SUM(C14:H14)</f>
        <v>17</v>
      </c>
    </row>
    <row r="15" spans="1:14" ht="17.25" customHeight="1" x14ac:dyDescent="0.2">
      <c r="A15" s="12"/>
      <c r="B15" s="12" t="s">
        <v>332</v>
      </c>
      <c r="C15" s="386" t="s">
        <v>1160</v>
      </c>
      <c r="D15" s="386" t="s">
        <v>1160</v>
      </c>
      <c r="E15" s="376">
        <v>280</v>
      </c>
      <c r="F15" s="386" t="s">
        <v>1160</v>
      </c>
      <c r="G15" s="386" t="s">
        <v>1160</v>
      </c>
      <c r="H15" s="386" t="s">
        <v>1160</v>
      </c>
      <c r="I15" s="716">
        <f>SUM(C15:H15)</f>
        <v>280</v>
      </c>
    </row>
    <row r="16" spans="1:14" ht="17.25" customHeight="1" x14ac:dyDescent="0.2">
      <c r="A16" s="12">
        <v>2</v>
      </c>
      <c r="B16" s="12" t="s">
        <v>294</v>
      </c>
      <c r="C16" s="386" t="s">
        <v>1160</v>
      </c>
      <c r="D16" s="386" t="s">
        <v>1160</v>
      </c>
      <c r="E16" s="376">
        <v>10</v>
      </c>
      <c r="F16" s="386" t="s">
        <v>1160</v>
      </c>
      <c r="G16" s="386" t="s">
        <v>1160</v>
      </c>
      <c r="H16" s="386" t="s">
        <v>1160</v>
      </c>
      <c r="I16" s="716">
        <f>SUM(C16:H16)</f>
        <v>10</v>
      </c>
    </row>
    <row r="17" spans="1:9" ht="17.25" customHeight="1" x14ac:dyDescent="0.2">
      <c r="A17" s="12">
        <v>3</v>
      </c>
      <c r="B17" s="12" t="s">
        <v>49</v>
      </c>
      <c r="C17" s="386" t="s">
        <v>1160</v>
      </c>
      <c r="D17" s="386" t="s">
        <v>1160</v>
      </c>
      <c r="E17" s="386">
        <v>9</v>
      </c>
      <c r="F17" s="386" t="s">
        <v>1160</v>
      </c>
      <c r="G17" s="386" t="s">
        <v>1160</v>
      </c>
      <c r="H17" s="386" t="s">
        <v>1160</v>
      </c>
      <c r="I17" s="716">
        <f>SUM(C17:H17)</f>
        <v>9</v>
      </c>
    </row>
    <row r="18" spans="1:9" ht="17.25" customHeight="1" x14ac:dyDescent="0.2">
      <c r="A18" s="12">
        <v>4</v>
      </c>
      <c r="B18" s="12" t="s">
        <v>48</v>
      </c>
      <c r="C18" s="386" t="s">
        <v>1160</v>
      </c>
      <c r="D18" s="386" t="s">
        <v>1160</v>
      </c>
      <c r="E18" s="376">
        <v>55</v>
      </c>
      <c r="F18" s="386" t="s">
        <v>1160</v>
      </c>
      <c r="G18" s="386" t="s">
        <v>1160</v>
      </c>
      <c r="H18" s="386" t="s">
        <v>1160</v>
      </c>
      <c r="I18" s="716">
        <f>SUM(C18:H18)</f>
        <v>55</v>
      </c>
    </row>
    <row r="19" spans="1:9" ht="17.25" customHeight="1" x14ac:dyDescent="0.2">
      <c r="A19" s="1182" t="s">
        <v>295</v>
      </c>
      <c r="B19" s="1182"/>
      <c r="C19" s="1182"/>
      <c r="D19" s="1182"/>
      <c r="E19" s="1182"/>
      <c r="F19" s="1182"/>
      <c r="G19" s="1182"/>
      <c r="H19" s="1182"/>
      <c r="I19" s="1182"/>
    </row>
    <row r="20" spans="1:9" ht="17.25" customHeight="1" x14ac:dyDescent="0.2">
      <c r="A20" s="12">
        <v>1</v>
      </c>
      <c r="B20" s="12" t="s">
        <v>50</v>
      </c>
      <c r="C20" s="386" t="s">
        <v>1160</v>
      </c>
      <c r="D20" s="386" t="s">
        <v>1160</v>
      </c>
      <c r="E20" s="386" t="s">
        <v>1160</v>
      </c>
      <c r="F20" s="386" t="s">
        <v>1160</v>
      </c>
      <c r="G20" s="386" t="s">
        <v>1160</v>
      </c>
      <c r="H20" s="386" t="s">
        <v>1160</v>
      </c>
      <c r="I20" s="717" t="s">
        <v>1160</v>
      </c>
    </row>
    <row r="21" spans="1:9" ht="17.25" customHeight="1" x14ac:dyDescent="0.2">
      <c r="A21" s="12">
        <v>2</v>
      </c>
      <c r="B21" s="48" t="s">
        <v>518</v>
      </c>
      <c r="C21" s="386" t="s">
        <v>1160</v>
      </c>
      <c r="D21" s="386" t="s">
        <v>1160</v>
      </c>
      <c r="E21" s="386" t="s">
        <v>1160</v>
      </c>
      <c r="F21" s="386">
        <v>3</v>
      </c>
      <c r="G21" s="386">
        <v>1</v>
      </c>
      <c r="H21" s="376">
        <v>49</v>
      </c>
      <c r="I21" s="716">
        <f>SUM(C21:H21)</f>
        <v>53</v>
      </c>
    </row>
    <row r="22" spans="1:9" ht="17.25" customHeight="1" x14ac:dyDescent="0.2">
      <c r="A22" s="12">
        <v>3</v>
      </c>
      <c r="B22" s="48" t="s">
        <v>519</v>
      </c>
      <c r="C22" s="386" t="s">
        <v>1160</v>
      </c>
      <c r="D22" s="386" t="s">
        <v>1160</v>
      </c>
      <c r="E22" s="386" t="s">
        <v>1160</v>
      </c>
      <c r="F22" s="386" t="s">
        <v>1160</v>
      </c>
      <c r="G22" s="386" t="s">
        <v>1160</v>
      </c>
      <c r="H22" s="386">
        <v>2</v>
      </c>
      <c r="I22" s="717">
        <f>H22</f>
        <v>2</v>
      </c>
    </row>
    <row r="23" spans="1:9" ht="17.25" customHeight="1" x14ac:dyDescent="0.2">
      <c r="A23" s="12">
        <v>4</v>
      </c>
      <c r="B23" s="48" t="s">
        <v>520</v>
      </c>
      <c r="C23" s="386" t="s">
        <v>1160</v>
      </c>
      <c r="D23" s="386" t="s">
        <v>1160</v>
      </c>
      <c r="E23" s="386" t="s">
        <v>1160</v>
      </c>
      <c r="F23" s="386" t="s">
        <v>1160</v>
      </c>
      <c r="G23" s="386" t="s">
        <v>1160</v>
      </c>
      <c r="H23" s="386" t="s">
        <v>1160</v>
      </c>
      <c r="I23" s="717" t="s">
        <v>1160</v>
      </c>
    </row>
    <row r="24" spans="1:9" ht="17.25" customHeight="1" x14ac:dyDescent="0.2">
      <c r="A24" s="12">
        <v>5</v>
      </c>
      <c r="B24" s="12" t="s">
        <v>23</v>
      </c>
      <c r="C24" s="386" t="s">
        <v>1160</v>
      </c>
      <c r="D24" s="386" t="s">
        <v>1160</v>
      </c>
      <c r="E24" s="386" t="s">
        <v>1160</v>
      </c>
      <c r="F24" s="386" t="s">
        <v>1160</v>
      </c>
      <c r="G24" s="386" t="s">
        <v>1160</v>
      </c>
      <c r="H24" s="386" t="s">
        <v>1160</v>
      </c>
      <c r="I24" s="717" t="s">
        <v>1160</v>
      </c>
    </row>
    <row r="25" spans="1:9" ht="17.25" customHeight="1" x14ac:dyDescent="0.2">
      <c r="A25" s="12">
        <v>6</v>
      </c>
      <c r="B25" s="12" t="s">
        <v>521</v>
      </c>
      <c r="C25" s="386" t="s">
        <v>1160</v>
      </c>
      <c r="D25" s="386" t="s">
        <v>1160</v>
      </c>
      <c r="E25" s="386" t="s">
        <v>1160</v>
      </c>
      <c r="F25" s="386" t="s">
        <v>1160</v>
      </c>
      <c r="G25" s="386" t="s">
        <v>1160</v>
      </c>
      <c r="H25" s="376">
        <v>49</v>
      </c>
      <c r="I25" s="716">
        <f t="shared" ref="I25:I31" si="0">SUM(C25:H25)</f>
        <v>49</v>
      </c>
    </row>
    <row r="26" spans="1:9" ht="17.25" customHeight="1" x14ac:dyDescent="0.2">
      <c r="A26" s="12">
        <v>7</v>
      </c>
      <c r="B26" s="12" t="s">
        <v>522</v>
      </c>
      <c r="C26" s="386" t="s">
        <v>1160</v>
      </c>
      <c r="D26" s="386" t="s">
        <v>1160</v>
      </c>
      <c r="E26" s="386" t="s">
        <v>1160</v>
      </c>
      <c r="F26" s="386" t="s">
        <v>1160</v>
      </c>
      <c r="G26" s="386" t="s">
        <v>1160</v>
      </c>
      <c r="H26" s="376">
        <v>9</v>
      </c>
      <c r="I26" s="716">
        <f t="shared" si="0"/>
        <v>9</v>
      </c>
    </row>
    <row r="27" spans="1:9" ht="17.25" customHeight="1" x14ac:dyDescent="0.2">
      <c r="A27" s="12">
        <v>8</v>
      </c>
      <c r="B27" s="12" t="s">
        <v>523</v>
      </c>
      <c r="C27" s="386" t="s">
        <v>1160</v>
      </c>
      <c r="D27" s="386" t="s">
        <v>1160</v>
      </c>
      <c r="E27" s="386" t="s">
        <v>1160</v>
      </c>
      <c r="F27" s="386" t="s">
        <v>1160</v>
      </c>
      <c r="G27" s="386" t="s">
        <v>1160</v>
      </c>
      <c r="H27" s="376">
        <v>3</v>
      </c>
      <c r="I27" s="716">
        <f t="shared" si="0"/>
        <v>3</v>
      </c>
    </row>
    <row r="28" spans="1:9" ht="17.25" customHeight="1" x14ac:dyDescent="0.2">
      <c r="A28" s="12">
        <v>9</v>
      </c>
      <c r="B28" s="378" t="s">
        <v>288</v>
      </c>
      <c r="C28" s="386" t="s">
        <v>1160</v>
      </c>
      <c r="D28" s="386" t="s">
        <v>1160</v>
      </c>
      <c r="E28" s="386" t="s">
        <v>1160</v>
      </c>
      <c r="F28" s="386" t="s">
        <v>1160</v>
      </c>
      <c r="G28" s="386" t="s">
        <v>1160</v>
      </c>
      <c r="H28" s="376">
        <v>369</v>
      </c>
      <c r="I28" s="716">
        <f t="shared" si="0"/>
        <v>369</v>
      </c>
    </row>
    <row r="29" spans="1:9" ht="17.25" customHeight="1" x14ac:dyDescent="0.2">
      <c r="A29" s="12">
        <v>10</v>
      </c>
      <c r="B29" s="378" t="s">
        <v>333</v>
      </c>
      <c r="C29" s="386" t="s">
        <v>1160</v>
      </c>
      <c r="D29" s="386" t="s">
        <v>1160</v>
      </c>
      <c r="E29" s="386" t="s">
        <v>1160</v>
      </c>
      <c r="F29" s="386" t="s">
        <v>1160</v>
      </c>
      <c r="G29" s="386" t="s">
        <v>1160</v>
      </c>
      <c r="H29" s="386" t="s">
        <v>1160</v>
      </c>
      <c r="I29" s="717" t="s">
        <v>1160</v>
      </c>
    </row>
    <row r="30" spans="1:9" ht="17.25" customHeight="1" x14ac:dyDescent="0.2">
      <c r="A30" s="12">
        <v>11</v>
      </c>
      <c r="B30" s="378" t="s">
        <v>82</v>
      </c>
      <c r="C30" s="386" t="s">
        <v>1160</v>
      </c>
      <c r="D30" s="386" t="s">
        <v>1160</v>
      </c>
      <c r="E30" s="376">
        <v>1</v>
      </c>
      <c r="F30" s="386" t="s">
        <v>1160</v>
      </c>
      <c r="G30" s="386" t="s">
        <v>1160</v>
      </c>
      <c r="H30" s="386" t="s">
        <v>1160</v>
      </c>
      <c r="I30" s="716">
        <f t="shared" si="0"/>
        <v>1</v>
      </c>
    </row>
    <row r="31" spans="1:9" ht="17.25" customHeight="1" x14ac:dyDescent="0.2">
      <c r="A31" s="12">
        <v>12</v>
      </c>
      <c r="B31" s="378" t="s">
        <v>996</v>
      </c>
      <c r="C31" s="386" t="s">
        <v>1160</v>
      </c>
      <c r="D31" s="386" t="s">
        <v>1160</v>
      </c>
      <c r="E31" s="1104">
        <v>1</v>
      </c>
      <c r="F31" s="386" t="s">
        <v>1160</v>
      </c>
      <c r="G31" s="386" t="s">
        <v>1160</v>
      </c>
      <c r="H31" s="386">
        <v>6</v>
      </c>
      <c r="I31" s="716">
        <f t="shared" si="0"/>
        <v>7</v>
      </c>
    </row>
    <row r="32" spans="1:9" ht="17.25" customHeight="1" x14ac:dyDescent="0.2">
      <c r="A32" s="1182" t="s">
        <v>290</v>
      </c>
      <c r="B32" s="1182"/>
      <c r="C32" s="1182"/>
      <c r="D32" s="1182"/>
      <c r="E32" s="1182"/>
      <c r="F32" s="1182"/>
      <c r="G32" s="1182"/>
      <c r="H32" s="1182"/>
      <c r="I32" s="1182"/>
    </row>
    <row r="33" spans="1:9" ht="17.25" customHeight="1" x14ac:dyDescent="0.2">
      <c r="A33" s="44">
        <v>1</v>
      </c>
      <c r="B33" s="48" t="s">
        <v>289</v>
      </c>
      <c r="C33" s="386" t="s">
        <v>1160</v>
      </c>
      <c r="D33" s="386" t="s">
        <v>1160</v>
      </c>
      <c r="E33" s="386" t="s">
        <v>1160</v>
      </c>
      <c r="F33" s="386" t="s">
        <v>1160</v>
      </c>
      <c r="G33" s="386" t="s">
        <v>1160</v>
      </c>
      <c r="H33" s="376">
        <v>1</v>
      </c>
      <c r="I33" s="718">
        <f t="shared" ref="I33:I40" si="1">SUM(C33:H33)</f>
        <v>1</v>
      </c>
    </row>
    <row r="34" spans="1:9" ht="17.25" customHeight="1" x14ac:dyDescent="0.2">
      <c r="A34" s="44">
        <v>2</v>
      </c>
      <c r="B34" s="48" t="s">
        <v>63</v>
      </c>
      <c r="C34" s="386" t="s">
        <v>1160</v>
      </c>
      <c r="D34" s="386" t="s">
        <v>1160</v>
      </c>
      <c r="E34" s="386" t="s">
        <v>1160</v>
      </c>
      <c r="F34" s="386" t="s">
        <v>1160</v>
      </c>
      <c r="G34" s="386" t="s">
        <v>1160</v>
      </c>
      <c r="H34" s="386" t="s">
        <v>1160</v>
      </c>
      <c r="I34" s="719" t="s">
        <v>1160</v>
      </c>
    </row>
    <row r="35" spans="1:9" ht="17.25" customHeight="1" x14ac:dyDescent="0.2">
      <c r="A35" s="44">
        <v>3</v>
      </c>
      <c r="B35" s="48" t="s">
        <v>560</v>
      </c>
      <c r="C35" s="386" t="s">
        <v>1160</v>
      </c>
      <c r="D35" s="386" t="s">
        <v>1160</v>
      </c>
      <c r="E35" s="386" t="s">
        <v>1160</v>
      </c>
      <c r="F35" s="386" t="s">
        <v>1160</v>
      </c>
      <c r="G35" s="386" t="s">
        <v>1160</v>
      </c>
      <c r="H35" s="376">
        <v>1</v>
      </c>
      <c r="I35" s="718">
        <f t="shared" si="1"/>
        <v>1</v>
      </c>
    </row>
    <row r="36" spans="1:9" ht="17.25" customHeight="1" x14ac:dyDescent="0.2">
      <c r="A36" s="44">
        <v>4</v>
      </c>
      <c r="B36" s="48" t="s">
        <v>305</v>
      </c>
      <c r="C36" s="386" t="s">
        <v>1160</v>
      </c>
      <c r="D36" s="386" t="s">
        <v>1160</v>
      </c>
      <c r="E36" s="386" t="s">
        <v>1160</v>
      </c>
      <c r="F36" s="386" t="s">
        <v>1160</v>
      </c>
      <c r="G36" s="386" t="s">
        <v>1160</v>
      </c>
      <c r="H36" s="376">
        <v>4</v>
      </c>
      <c r="I36" s="718">
        <f t="shared" si="1"/>
        <v>4</v>
      </c>
    </row>
    <row r="37" spans="1:9" ht="16.5" customHeight="1" x14ac:dyDescent="0.2">
      <c r="A37" s="44">
        <v>5</v>
      </c>
      <c r="B37" s="48" t="s">
        <v>291</v>
      </c>
      <c r="C37" s="386" t="s">
        <v>1160</v>
      </c>
      <c r="D37" s="386" t="s">
        <v>1160</v>
      </c>
      <c r="E37" s="386" t="s">
        <v>1160</v>
      </c>
      <c r="F37" s="386" t="s">
        <v>1160</v>
      </c>
      <c r="G37" s="386" t="s">
        <v>1160</v>
      </c>
      <c r="H37" s="386" t="s">
        <v>1160</v>
      </c>
      <c r="I37" s="719" t="s">
        <v>1160</v>
      </c>
    </row>
    <row r="38" spans="1:9" ht="17.25" customHeight="1" x14ac:dyDescent="0.2">
      <c r="A38" s="44">
        <v>6</v>
      </c>
      <c r="B38" s="12" t="s">
        <v>22</v>
      </c>
      <c r="C38" s="386" t="s">
        <v>1160</v>
      </c>
      <c r="D38" s="386" t="s">
        <v>1160</v>
      </c>
      <c r="E38" s="386" t="s">
        <v>1160</v>
      </c>
      <c r="F38" s="386" t="s">
        <v>1160</v>
      </c>
      <c r="G38" s="386" t="s">
        <v>1160</v>
      </c>
      <c r="H38" s="376">
        <v>94</v>
      </c>
      <c r="I38" s="718">
        <f t="shared" si="1"/>
        <v>94</v>
      </c>
    </row>
    <row r="39" spans="1:9" ht="17.25" customHeight="1" x14ac:dyDescent="0.2">
      <c r="A39" s="44">
        <v>7</v>
      </c>
      <c r="B39" s="12" t="s">
        <v>558</v>
      </c>
      <c r="C39" s="386" t="s">
        <v>1160</v>
      </c>
      <c r="D39" s="386" t="s">
        <v>1160</v>
      </c>
      <c r="E39" s="386" t="s">
        <v>1160</v>
      </c>
      <c r="F39" s="386" t="s">
        <v>1160</v>
      </c>
      <c r="G39" s="386" t="s">
        <v>1160</v>
      </c>
      <c r="H39" s="376">
        <v>2</v>
      </c>
      <c r="I39" s="718">
        <f t="shared" si="1"/>
        <v>2</v>
      </c>
    </row>
    <row r="40" spans="1:9" ht="17.25" customHeight="1" x14ac:dyDescent="0.2">
      <c r="A40" s="44">
        <v>8</v>
      </c>
      <c r="B40" s="12" t="s">
        <v>51</v>
      </c>
      <c r="C40" s="386" t="s">
        <v>1160</v>
      </c>
      <c r="D40" s="386" t="s">
        <v>1160</v>
      </c>
      <c r="E40" s="386" t="s">
        <v>1160</v>
      </c>
      <c r="F40" s="386" t="s">
        <v>1160</v>
      </c>
      <c r="G40" s="386" t="s">
        <v>1160</v>
      </c>
      <c r="H40" s="376">
        <v>2</v>
      </c>
      <c r="I40" s="718">
        <f t="shared" si="1"/>
        <v>2</v>
      </c>
    </row>
    <row r="41" spans="1:9" ht="17.25" customHeight="1" x14ac:dyDescent="0.2">
      <c r="A41" s="720">
        <v>9</v>
      </c>
      <c r="B41" s="16" t="s">
        <v>559</v>
      </c>
      <c r="C41" s="721" t="s">
        <v>1160</v>
      </c>
      <c r="D41" s="721" t="s">
        <v>1160</v>
      </c>
      <c r="E41" s="721" t="s">
        <v>1160</v>
      </c>
      <c r="F41" s="721" t="s">
        <v>1160</v>
      </c>
      <c r="G41" s="721" t="s">
        <v>1160</v>
      </c>
      <c r="H41" s="721" t="s">
        <v>1160</v>
      </c>
      <c r="I41" s="722" t="s">
        <v>1160</v>
      </c>
    </row>
    <row r="42" spans="1:9" x14ac:dyDescent="0.2">
      <c r="A42" s="378"/>
      <c r="B42" s="378"/>
      <c r="C42" s="378"/>
      <c r="D42" s="378"/>
      <c r="E42" s="378"/>
      <c r="F42" s="378"/>
      <c r="G42" s="378"/>
      <c r="H42" s="378"/>
      <c r="I42" s="378"/>
    </row>
    <row r="43" spans="1:9" x14ac:dyDescent="0.2">
      <c r="A43" s="689" t="s">
        <v>1330</v>
      </c>
    </row>
  </sheetData>
  <mergeCells count="6">
    <mergeCell ref="A19:I19"/>
    <mergeCell ref="A32:I32"/>
    <mergeCell ref="A7:A8"/>
    <mergeCell ref="B7:B8"/>
    <mergeCell ref="A10:I10"/>
    <mergeCell ref="A13:I13"/>
  </mergeCells>
  <phoneticPr fontId="13" type="noConversion"/>
  <printOptions horizontalCentered="1"/>
  <pageMargins left="0.24" right="0.9" top="0.82" bottom="0.22" header="0" footer="0"/>
  <pageSetup paperSize="130" scale="63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theme="0"/>
    <pageSetUpPr fitToPage="1"/>
  </sheetPr>
  <dimension ref="A1:M41"/>
  <sheetViews>
    <sheetView view="pageBreakPreview" zoomScale="60" zoomScaleNormal="55" workbookViewId="0">
      <selection activeCell="Q19" sqref="Q19"/>
    </sheetView>
  </sheetViews>
  <sheetFormatPr defaultColWidth="11.42578125" defaultRowHeight="15" x14ac:dyDescent="0.2"/>
  <cols>
    <col min="1" max="1" width="5.7109375" style="4" customWidth="1"/>
    <col min="2" max="3" width="21.7109375" style="4" customWidth="1"/>
    <col min="4" max="4" width="11.7109375" style="4" customWidth="1"/>
    <col min="5" max="5" width="12.5703125" style="4" customWidth="1"/>
    <col min="6" max="6" width="13.28515625" style="4" customWidth="1"/>
    <col min="7" max="8" width="10.7109375" style="4" customWidth="1"/>
    <col min="9" max="9" width="12.5703125" style="4" customWidth="1"/>
    <col min="10" max="10" width="10.7109375" style="4" customWidth="1"/>
    <col min="11" max="11" width="14.42578125" style="4" customWidth="1"/>
    <col min="12" max="12" width="10.7109375" style="4" customWidth="1"/>
    <col min="13" max="16384" width="11.42578125" style="4"/>
  </cols>
  <sheetData>
    <row r="1" spans="1:13" x14ac:dyDescent="0.2">
      <c r="A1" s="3" t="s">
        <v>691</v>
      </c>
    </row>
    <row r="3" spans="1:13" s="203" customFormat="1" ht="16.5" x14ac:dyDescent="0.2">
      <c r="A3" s="1215" t="s">
        <v>234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  <c r="L3" s="1215"/>
    </row>
    <row r="4" spans="1:13" s="203" customFormat="1" ht="16.5" x14ac:dyDescent="0.2">
      <c r="E4" s="210" t="str">
        <f>'1'!E5</f>
        <v>KABUPATEN</v>
      </c>
      <c r="F4" s="206" t="str">
        <f>'1'!F5</f>
        <v>MOJOKERTO</v>
      </c>
      <c r="G4" s="207"/>
      <c r="H4" s="207"/>
      <c r="I4" s="207"/>
      <c r="J4" s="207"/>
      <c r="K4" s="207"/>
      <c r="L4" s="207"/>
    </row>
    <row r="5" spans="1:13" s="203" customFormat="1" ht="16.5" x14ac:dyDescent="0.2">
      <c r="E5" s="210" t="str">
        <f>'1'!E6</f>
        <v xml:space="preserve">TAHUN </v>
      </c>
      <c r="F5" s="206">
        <f>'1'!F6</f>
        <v>2021</v>
      </c>
      <c r="G5" s="207"/>
      <c r="H5" s="207"/>
      <c r="I5" s="207"/>
      <c r="J5" s="207"/>
      <c r="K5" s="207"/>
      <c r="L5" s="207"/>
    </row>
    <row r="6" spans="1:13" x14ac:dyDescent="0.2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</row>
    <row r="7" spans="1:13" ht="12.75" customHeight="1" x14ac:dyDescent="0.2">
      <c r="A7" s="1170" t="s">
        <v>153</v>
      </c>
      <c r="B7" s="1170" t="s">
        <v>154</v>
      </c>
      <c r="C7" s="1170" t="s">
        <v>156</v>
      </c>
      <c r="D7" s="1173" t="s">
        <v>502</v>
      </c>
      <c r="E7" s="1211"/>
      <c r="F7" s="1211"/>
      <c r="G7" s="1211"/>
      <c r="H7" s="1211"/>
      <c r="I7" s="1211"/>
      <c r="J7" s="1211"/>
      <c r="K7" s="1211"/>
      <c r="L7" s="1210"/>
      <c r="M7" s="14"/>
    </row>
    <row r="8" spans="1:13" x14ac:dyDescent="0.2">
      <c r="A8" s="1171"/>
      <c r="B8" s="1171"/>
      <c r="C8" s="1171"/>
      <c r="D8" s="1174"/>
      <c r="E8" s="1329"/>
      <c r="F8" s="1329"/>
      <c r="G8" s="1329"/>
      <c r="H8" s="1329"/>
      <c r="I8" s="1329"/>
      <c r="J8" s="1329"/>
      <c r="K8" s="1329"/>
      <c r="L8" s="1330"/>
      <c r="M8" s="14"/>
    </row>
    <row r="9" spans="1:13" ht="28.5" customHeight="1" x14ac:dyDescent="0.2">
      <c r="A9" s="1171"/>
      <c r="B9" s="1171"/>
      <c r="C9" s="1171"/>
      <c r="D9" s="1167" t="s">
        <v>161</v>
      </c>
      <c r="E9" s="1168"/>
      <c r="F9" s="1169"/>
      <c r="G9" s="1178" t="s">
        <v>1068</v>
      </c>
      <c r="H9" s="1179"/>
      <c r="I9" s="1179"/>
      <c r="J9" s="1179"/>
      <c r="K9" s="1179"/>
      <c r="L9" s="1180"/>
      <c r="M9" s="14"/>
    </row>
    <row r="10" spans="1:13" x14ac:dyDescent="0.2">
      <c r="A10" s="1172"/>
      <c r="B10" s="1172"/>
      <c r="C10" s="1172"/>
      <c r="D10" s="19" t="s">
        <v>27</v>
      </c>
      <c r="E10" s="19" t="s">
        <v>28</v>
      </c>
      <c r="F10" s="19" t="s">
        <v>29</v>
      </c>
      <c r="G10" s="19" t="s">
        <v>27</v>
      </c>
      <c r="H10" s="19" t="s">
        <v>164</v>
      </c>
      <c r="I10" s="19" t="s">
        <v>28</v>
      </c>
      <c r="J10" s="19" t="s">
        <v>164</v>
      </c>
      <c r="K10" s="19" t="s">
        <v>29</v>
      </c>
      <c r="L10" s="19" t="s">
        <v>164</v>
      </c>
      <c r="M10" s="14"/>
    </row>
    <row r="11" spans="1:13" x14ac:dyDescent="0.2">
      <c r="A11" s="129">
        <v>1</v>
      </c>
      <c r="B11" s="129">
        <v>2</v>
      </c>
      <c r="C11" s="129">
        <v>3</v>
      </c>
      <c r="D11" s="129">
        <v>4</v>
      </c>
      <c r="E11" s="129">
        <v>5</v>
      </c>
      <c r="F11" s="129">
        <v>6</v>
      </c>
      <c r="G11" s="129">
        <v>7</v>
      </c>
      <c r="H11" s="129">
        <v>8</v>
      </c>
      <c r="I11" s="129">
        <v>9</v>
      </c>
      <c r="J11" s="129">
        <v>10</v>
      </c>
      <c r="K11" s="129">
        <v>11</v>
      </c>
      <c r="L11" s="129">
        <v>12</v>
      </c>
      <c r="M11" s="14"/>
    </row>
    <row r="12" spans="1:13" x14ac:dyDescent="0.2">
      <c r="A12" s="12">
        <f>'9'!A9</f>
        <v>1</v>
      </c>
      <c r="B12" s="12" t="str">
        <f>'9'!B9</f>
        <v>Sooko</v>
      </c>
      <c r="C12" s="12" t="str">
        <f>'9'!C9</f>
        <v>Sooko</v>
      </c>
      <c r="D12" s="476">
        <v>1801</v>
      </c>
      <c r="E12" s="476">
        <v>2065</v>
      </c>
      <c r="F12" s="476">
        <f t="shared" ref="F12:F20" si="0">SUM(D12:E12)</f>
        <v>3866</v>
      </c>
      <c r="G12" s="476">
        <v>1801</v>
      </c>
      <c r="H12" s="477">
        <f>G12/D12*100</f>
        <v>100</v>
      </c>
      <c r="I12" s="476">
        <v>2065</v>
      </c>
      <c r="J12" s="477">
        <f>I12/E12*100</f>
        <v>100</v>
      </c>
      <c r="K12" s="476">
        <f t="shared" ref="K12:K20" si="1">SUM(G12,I12)</f>
        <v>3866</v>
      </c>
      <c r="L12" s="477">
        <f>K12/F12*100</f>
        <v>100</v>
      </c>
      <c r="M12" s="14"/>
    </row>
    <row r="13" spans="1:13" x14ac:dyDescent="0.2">
      <c r="A13" s="12">
        <f>'9'!A10</f>
        <v>2</v>
      </c>
      <c r="B13" s="12" t="str">
        <f>'9'!B10</f>
        <v>Trowulan</v>
      </c>
      <c r="C13" s="12" t="str">
        <f>'9'!C10</f>
        <v>Trowulan</v>
      </c>
      <c r="D13" s="476">
        <v>1290</v>
      </c>
      <c r="E13" s="476">
        <v>1522</v>
      </c>
      <c r="F13" s="476">
        <f t="shared" si="0"/>
        <v>2812</v>
      </c>
      <c r="G13" s="476">
        <v>1290</v>
      </c>
      <c r="H13" s="477">
        <f t="shared" ref="H13:H20" si="2">G13/D13*100</f>
        <v>100</v>
      </c>
      <c r="I13" s="476">
        <v>1522</v>
      </c>
      <c r="J13" s="477">
        <f>I13/E13*100</f>
        <v>100</v>
      </c>
      <c r="K13" s="476">
        <f t="shared" si="1"/>
        <v>2812</v>
      </c>
      <c r="L13" s="477">
        <f t="shared" ref="L13:L20" si="3">K13/F13*100</f>
        <v>100</v>
      </c>
      <c r="M13" s="14"/>
    </row>
    <row r="14" spans="1:13" x14ac:dyDescent="0.2">
      <c r="A14" s="12">
        <f>'9'!A11</f>
        <v>3</v>
      </c>
      <c r="B14" s="12"/>
      <c r="C14" s="12" t="str">
        <f>'9'!C11</f>
        <v>Tawangsari</v>
      </c>
      <c r="D14" s="476">
        <v>1172</v>
      </c>
      <c r="E14" s="476">
        <v>1114</v>
      </c>
      <c r="F14" s="476">
        <f t="shared" si="0"/>
        <v>2286</v>
      </c>
      <c r="G14" s="476">
        <v>1631</v>
      </c>
      <c r="H14" s="477">
        <f t="shared" si="2"/>
        <v>139.16382252559728</v>
      </c>
      <c r="I14" s="476">
        <v>2315</v>
      </c>
      <c r="J14" s="477">
        <f t="shared" ref="J14:J20" si="4">I14/E14*100</f>
        <v>207.80969479353678</v>
      </c>
      <c r="K14" s="476">
        <f t="shared" si="1"/>
        <v>3946</v>
      </c>
      <c r="L14" s="477">
        <f t="shared" si="3"/>
        <v>172.6159230096238</v>
      </c>
      <c r="M14" s="14"/>
    </row>
    <row r="15" spans="1:13" x14ac:dyDescent="0.2">
      <c r="A15" s="12">
        <f>'9'!A12</f>
        <v>4</v>
      </c>
      <c r="B15" s="12" t="str">
        <f>'9'!B12</f>
        <v>Puri</v>
      </c>
      <c r="C15" s="12" t="str">
        <f>'9'!C12</f>
        <v>Puri</v>
      </c>
      <c r="D15" s="476">
        <v>1292</v>
      </c>
      <c r="E15" s="476">
        <v>1284</v>
      </c>
      <c r="F15" s="476">
        <f t="shared" si="0"/>
        <v>2576</v>
      </c>
      <c r="G15" s="476">
        <v>2196</v>
      </c>
      <c r="H15" s="477">
        <f t="shared" si="2"/>
        <v>169.96904024767804</v>
      </c>
      <c r="I15" s="476">
        <v>2158</v>
      </c>
      <c r="J15" s="477">
        <f t="shared" si="4"/>
        <v>168.06853582554518</v>
      </c>
      <c r="K15" s="476">
        <f t="shared" si="1"/>
        <v>4354</v>
      </c>
      <c r="L15" s="477">
        <f>K15/F15*100</f>
        <v>169.02173913043478</v>
      </c>
      <c r="M15" s="14"/>
    </row>
    <row r="16" spans="1:13" x14ac:dyDescent="0.2">
      <c r="A16" s="12">
        <f>'9'!A13</f>
        <v>5</v>
      </c>
      <c r="B16" s="12" t="str">
        <f>'9'!B13</f>
        <v>Mojoanyar</v>
      </c>
      <c r="C16" s="12" t="str">
        <f>'9'!C13</f>
        <v>Gayaman</v>
      </c>
      <c r="D16" s="476">
        <v>3292</v>
      </c>
      <c r="E16" s="476">
        <v>4236</v>
      </c>
      <c r="F16" s="476">
        <f t="shared" si="0"/>
        <v>7528</v>
      </c>
      <c r="G16" s="476">
        <v>3154</v>
      </c>
      <c r="H16" s="477">
        <f t="shared" si="2"/>
        <v>95.808019441069263</v>
      </c>
      <c r="I16" s="476">
        <v>3555</v>
      </c>
      <c r="J16" s="477">
        <f t="shared" si="4"/>
        <v>83.92351274787535</v>
      </c>
      <c r="K16" s="476">
        <f t="shared" si="1"/>
        <v>6709</v>
      </c>
      <c r="L16" s="477">
        <f t="shared" si="3"/>
        <v>89.120616365568537</v>
      </c>
      <c r="M16" s="14"/>
    </row>
    <row r="17" spans="1:13" x14ac:dyDescent="0.2">
      <c r="A17" s="12">
        <f>'9'!A14</f>
        <v>6</v>
      </c>
      <c r="B17" s="12" t="str">
        <f>'9'!B14</f>
        <v>Bangsal</v>
      </c>
      <c r="C17" s="12" t="str">
        <f>'9'!C14</f>
        <v>Bangsal</v>
      </c>
      <c r="D17" s="476">
        <v>2708</v>
      </c>
      <c r="E17" s="476">
        <v>2843</v>
      </c>
      <c r="F17" s="476">
        <f t="shared" si="0"/>
        <v>5551</v>
      </c>
      <c r="G17" s="476">
        <v>2064</v>
      </c>
      <c r="H17" s="477">
        <f>G17/D17*100</f>
        <v>76.218611521418026</v>
      </c>
      <c r="I17" s="476">
        <v>2360</v>
      </c>
      <c r="J17" s="477">
        <f t="shared" si="4"/>
        <v>83.010903974674648</v>
      </c>
      <c r="K17" s="476">
        <f t="shared" si="1"/>
        <v>4424</v>
      </c>
      <c r="L17" s="477">
        <f t="shared" si="3"/>
        <v>79.697351828499379</v>
      </c>
      <c r="M17" s="14"/>
    </row>
    <row r="18" spans="1:13" x14ac:dyDescent="0.2">
      <c r="A18" s="12">
        <f>'9'!A15</f>
        <v>7</v>
      </c>
      <c r="B18" s="12" t="str">
        <f>'9'!B15</f>
        <v>Gedeg</v>
      </c>
      <c r="C18" s="12" t="str">
        <f>'9'!C15</f>
        <v>Gedeg</v>
      </c>
      <c r="D18" s="476">
        <v>2651</v>
      </c>
      <c r="E18" s="476">
        <v>3076</v>
      </c>
      <c r="F18" s="476">
        <f t="shared" si="0"/>
        <v>5727</v>
      </c>
      <c r="G18" s="476">
        <v>1805</v>
      </c>
      <c r="H18" s="477">
        <f t="shared" si="2"/>
        <v>68.087514145605439</v>
      </c>
      <c r="I18" s="476">
        <v>1911</v>
      </c>
      <c r="J18" s="477">
        <f t="shared" si="4"/>
        <v>62.126137841352403</v>
      </c>
      <c r="K18" s="476">
        <f t="shared" si="1"/>
        <v>3716</v>
      </c>
      <c r="L18" s="477">
        <f t="shared" si="3"/>
        <v>64.885629474419417</v>
      </c>
      <c r="M18" s="14"/>
    </row>
    <row r="19" spans="1:13" x14ac:dyDescent="0.2">
      <c r="A19" s="12">
        <f>'9'!A16</f>
        <v>8</v>
      </c>
      <c r="B19" s="12"/>
      <c r="C19" s="12" t="str">
        <f>'9'!C16</f>
        <v>Lespadangan</v>
      </c>
      <c r="D19" s="476">
        <v>701</v>
      </c>
      <c r="E19" s="476">
        <v>1111</v>
      </c>
      <c r="F19" s="476">
        <f t="shared" si="0"/>
        <v>1812</v>
      </c>
      <c r="G19" s="476">
        <v>855</v>
      </c>
      <c r="H19" s="477">
        <f t="shared" si="2"/>
        <v>121.96861626248217</v>
      </c>
      <c r="I19" s="476">
        <v>907</v>
      </c>
      <c r="J19" s="477">
        <f t="shared" si="4"/>
        <v>81.638163816381635</v>
      </c>
      <c r="K19" s="476">
        <f t="shared" si="1"/>
        <v>1762</v>
      </c>
      <c r="L19" s="477">
        <f t="shared" si="3"/>
        <v>97.240618101545252</v>
      </c>
      <c r="M19" s="14"/>
    </row>
    <row r="20" spans="1:13" x14ac:dyDescent="0.2">
      <c r="A20" s="12">
        <f>'9'!A17</f>
        <v>9</v>
      </c>
      <c r="B20" s="12" t="str">
        <f>'9'!B17</f>
        <v>Kemlagi</v>
      </c>
      <c r="C20" s="12" t="str">
        <f>'9'!C17</f>
        <v>Kemlagi</v>
      </c>
      <c r="D20" s="476">
        <v>3013</v>
      </c>
      <c r="E20" s="476">
        <v>2966</v>
      </c>
      <c r="F20" s="476">
        <f t="shared" si="0"/>
        <v>5979</v>
      </c>
      <c r="G20" s="476">
        <v>1952</v>
      </c>
      <c r="H20" s="477">
        <f t="shared" si="2"/>
        <v>64.785927646863598</v>
      </c>
      <c r="I20" s="476">
        <v>2312</v>
      </c>
      <c r="J20" s="477">
        <f t="shared" si="4"/>
        <v>77.950101146325011</v>
      </c>
      <c r="K20" s="476">
        <f t="shared" si="1"/>
        <v>4264</v>
      </c>
      <c r="L20" s="477">
        <f t="shared" si="3"/>
        <v>71.316273624351894</v>
      </c>
      <c r="M20" s="14"/>
    </row>
    <row r="21" spans="1:13" x14ac:dyDescent="0.2">
      <c r="A21" s="12">
        <f>'9'!A18</f>
        <v>10</v>
      </c>
      <c r="B21" s="12"/>
      <c r="C21" s="12" t="str">
        <f>'9'!C18</f>
        <v>Kedungsari</v>
      </c>
      <c r="D21" s="476">
        <v>1795</v>
      </c>
      <c r="E21" s="476">
        <v>2208</v>
      </c>
      <c r="F21" s="476">
        <f t="shared" ref="F21:F31" si="5">SUM(D21:E21)</f>
        <v>4003</v>
      </c>
      <c r="G21" s="476">
        <v>929</v>
      </c>
      <c r="H21" s="477">
        <f t="shared" ref="H21:H31" si="6">G21/D21*100</f>
        <v>51.754874651810589</v>
      </c>
      <c r="I21" s="476">
        <v>1011</v>
      </c>
      <c r="J21" s="477">
        <f t="shared" ref="J21:J31" si="7">I21/E21*100</f>
        <v>45.788043478260867</v>
      </c>
      <c r="K21" s="476">
        <f t="shared" ref="K21:K31" si="8">SUM(G21,I21)</f>
        <v>1940</v>
      </c>
      <c r="L21" s="477">
        <f t="shared" ref="L21:L31" si="9">K21/F21*100</f>
        <v>48.463652260804395</v>
      </c>
      <c r="M21" s="14"/>
    </row>
    <row r="22" spans="1:13" x14ac:dyDescent="0.2">
      <c r="A22" s="12">
        <f>'9'!A19</f>
        <v>11</v>
      </c>
      <c r="B22" s="12" t="str">
        <f>'9'!B19</f>
        <v>Dawarblandong</v>
      </c>
      <c r="C22" s="12" t="str">
        <f>'9'!C19</f>
        <v>Dawarblandong</v>
      </c>
      <c r="D22" s="476">
        <v>3600</v>
      </c>
      <c r="E22" s="476">
        <v>4400</v>
      </c>
      <c r="F22" s="476">
        <f t="shared" si="5"/>
        <v>8000</v>
      </c>
      <c r="G22" s="476">
        <v>2635</v>
      </c>
      <c r="H22" s="477">
        <f t="shared" si="6"/>
        <v>73.194444444444443</v>
      </c>
      <c r="I22" s="476">
        <v>3880</v>
      </c>
      <c r="J22" s="477">
        <f t="shared" si="7"/>
        <v>88.181818181818187</v>
      </c>
      <c r="K22" s="476">
        <f t="shared" si="8"/>
        <v>6515</v>
      </c>
      <c r="L22" s="477">
        <f t="shared" si="9"/>
        <v>81.4375</v>
      </c>
      <c r="M22" s="14"/>
    </row>
    <row r="23" spans="1:13" x14ac:dyDescent="0.2">
      <c r="A23" s="12">
        <f>'9'!A20</f>
        <v>12</v>
      </c>
      <c r="B23" s="12" t="str">
        <f>'9'!B20</f>
        <v>Jetis</v>
      </c>
      <c r="C23" s="12" t="str">
        <f>'9'!C20</f>
        <v>Kupang</v>
      </c>
      <c r="D23" s="476">
        <v>3480</v>
      </c>
      <c r="E23" s="476">
        <v>3213</v>
      </c>
      <c r="F23" s="476">
        <f t="shared" si="5"/>
        <v>6693</v>
      </c>
      <c r="G23" s="476">
        <v>3703</v>
      </c>
      <c r="H23" s="477">
        <f t="shared" si="6"/>
        <v>106.4080459770115</v>
      </c>
      <c r="I23" s="476">
        <v>3622</v>
      </c>
      <c r="J23" s="477">
        <f t="shared" si="7"/>
        <v>112.72953625894802</v>
      </c>
      <c r="K23" s="476">
        <f t="shared" si="8"/>
        <v>7325</v>
      </c>
      <c r="L23" s="477">
        <f t="shared" si="9"/>
        <v>109.44270132974749</v>
      </c>
      <c r="M23" s="14"/>
    </row>
    <row r="24" spans="1:13" x14ac:dyDescent="0.2">
      <c r="A24" s="12">
        <f>'9'!A21</f>
        <v>13</v>
      </c>
      <c r="B24" s="12"/>
      <c r="C24" s="12" t="str">
        <f>'9'!C21</f>
        <v>Jetis</v>
      </c>
      <c r="D24" s="476">
        <v>2109</v>
      </c>
      <c r="E24" s="476">
        <v>2289</v>
      </c>
      <c r="F24" s="476">
        <f t="shared" si="5"/>
        <v>4398</v>
      </c>
      <c r="G24" s="476">
        <v>1021</v>
      </c>
      <c r="H24" s="477">
        <f t="shared" si="6"/>
        <v>48.411569464201044</v>
      </c>
      <c r="I24" s="476">
        <v>942</v>
      </c>
      <c r="J24" s="477">
        <f t="shared" si="7"/>
        <v>41.153342070773263</v>
      </c>
      <c r="K24" s="476">
        <f t="shared" si="8"/>
        <v>1963</v>
      </c>
      <c r="L24" s="477">
        <f t="shared" si="9"/>
        <v>44.633924511141423</v>
      </c>
      <c r="M24" s="14"/>
    </row>
    <row r="25" spans="1:13" x14ac:dyDescent="0.2">
      <c r="A25" s="12">
        <f>'9'!A22</f>
        <v>14</v>
      </c>
      <c r="B25" s="12" t="str">
        <f>'9'!B22</f>
        <v>Mojosari</v>
      </c>
      <c r="C25" s="12" t="str">
        <f>'9'!C22</f>
        <v>Mojosari</v>
      </c>
      <c r="D25" s="476">
        <v>3710</v>
      </c>
      <c r="E25" s="476">
        <v>2016</v>
      </c>
      <c r="F25" s="476">
        <f t="shared" si="5"/>
        <v>5726</v>
      </c>
      <c r="G25" s="476">
        <v>3151</v>
      </c>
      <c r="H25" s="477">
        <f t="shared" si="6"/>
        <v>84.932614555256066</v>
      </c>
      <c r="I25" s="476">
        <v>3702</v>
      </c>
      <c r="J25" s="477">
        <f>I25/E25*100</f>
        <v>183.63095238095238</v>
      </c>
      <c r="K25" s="476">
        <f t="shared" si="8"/>
        <v>6853</v>
      </c>
      <c r="L25" s="477">
        <f t="shared" si="9"/>
        <v>119.68215158924205</v>
      </c>
      <c r="M25" s="14"/>
    </row>
    <row r="26" spans="1:13" x14ac:dyDescent="0.2">
      <c r="A26" s="12">
        <f>'9'!A23</f>
        <v>15</v>
      </c>
      <c r="B26" s="12"/>
      <c r="C26" s="12" t="str">
        <f>'9'!C23</f>
        <v>Modopuro</v>
      </c>
      <c r="D26" s="476">
        <v>2679</v>
      </c>
      <c r="E26" s="476">
        <v>3600</v>
      </c>
      <c r="F26" s="476">
        <f t="shared" si="5"/>
        <v>6279</v>
      </c>
      <c r="G26" s="476">
        <v>2413</v>
      </c>
      <c r="H26" s="477">
        <f t="shared" si="6"/>
        <v>90.070921985815602</v>
      </c>
      <c r="I26" s="476">
        <v>2915</v>
      </c>
      <c r="J26" s="477">
        <f t="shared" si="7"/>
        <v>80.972222222222229</v>
      </c>
      <c r="K26" s="476">
        <f t="shared" si="8"/>
        <v>5328</v>
      </c>
      <c r="L26" s="477">
        <f t="shared" si="9"/>
        <v>84.854276158623989</v>
      </c>
      <c r="M26" s="14"/>
    </row>
    <row r="27" spans="1:13" x14ac:dyDescent="0.2">
      <c r="A27" s="12">
        <f>'9'!A24</f>
        <v>16</v>
      </c>
      <c r="B27" s="12" t="str">
        <f>'9'!B24</f>
        <v>Pungging</v>
      </c>
      <c r="C27" s="12" t="str">
        <f>'9'!C24</f>
        <v>Pungging</v>
      </c>
      <c r="D27" s="476">
        <v>1918</v>
      </c>
      <c r="E27" s="476">
        <v>2186</v>
      </c>
      <c r="F27" s="476">
        <f t="shared" si="5"/>
        <v>4104</v>
      </c>
      <c r="G27" s="476">
        <v>1909</v>
      </c>
      <c r="H27" s="477">
        <f t="shared" si="6"/>
        <v>99.530761209593322</v>
      </c>
      <c r="I27" s="476">
        <v>2199</v>
      </c>
      <c r="J27" s="477">
        <f t="shared" si="7"/>
        <v>100.59469350411712</v>
      </c>
      <c r="K27" s="476">
        <f t="shared" si="8"/>
        <v>4108</v>
      </c>
      <c r="L27" s="477">
        <f t="shared" si="9"/>
        <v>100.09746588693957</v>
      </c>
      <c r="M27" s="14"/>
    </row>
    <row r="28" spans="1:13" x14ac:dyDescent="0.2">
      <c r="A28" s="12">
        <f>'9'!A25</f>
        <v>17</v>
      </c>
      <c r="B28" s="12"/>
      <c r="C28" s="12" t="str">
        <f>'9'!C25</f>
        <v>Watukenongo</v>
      </c>
      <c r="D28" s="476">
        <v>1212</v>
      </c>
      <c r="E28" s="476">
        <v>1352</v>
      </c>
      <c r="F28" s="476">
        <f t="shared" si="5"/>
        <v>2564</v>
      </c>
      <c r="G28" s="476">
        <v>1202</v>
      </c>
      <c r="H28" s="477">
        <f t="shared" si="6"/>
        <v>99.17491749174917</v>
      </c>
      <c r="I28" s="476">
        <v>1311</v>
      </c>
      <c r="J28" s="477">
        <f t="shared" si="7"/>
        <v>96.967455621301781</v>
      </c>
      <c r="K28" s="476">
        <f t="shared" si="8"/>
        <v>2513</v>
      </c>
      <c r="L28" s="477">
        <f t="shared" si="9"/>
        <v>98.010920436817472</v>
      </c>
      <c r="M28" s="14"/>
    </row>
    <row r="29" spans="1:13" x14ac:dyDescent="0.2">
      <c r="A29" s="12">
        <f>'9'!A26</f>
        <v>18</v>
      </c>
      <c r="B29" s="12" t="str">
        <f>'9'!B26</f>
        <v>Ngoro</v>
      </c>
      <c r="C29" s="12" t="str">
        <f>'9'!C26</f>
        <v>Ngoro</v>
      </c>
      <c r="D29" s="476">
        <v>3085</v>
      </c>
      <c r="E29" s="476">
        <v>3268</v>
      </c>
      <c r="F29" s="476">
        <f t="shared" si="5"/>
        <v>6353</v>
      </c>
      <c r="G29" s="476">
        <v>2141</v>
      </c>
      <c r="H29" s="477">
        <f t="shared" si="6"/>
        <v>69.400324149108599</v>
      </c>
      <c r="I29" s="476">
        <v>2055</v>
      </c>
      <c r="J29" s="477">
        <f t="shared" si="7"/>
        <v>62.882496940024481</v>
      </c>
      <c r="K29" s="476">
        <f t="shared" si="8"/>
        <v>4196</v>
      </c>
      <c r="L29" s="477">
        <f t="shared" si="9"/>
        <v>66.047536596883361</v>
      </c>
      <c r="M29" s="14"/>
    </row>
    <row r="30" spans="1:13" x14ac:dyDescent="0.2">
      <c r="A30" s="12">
        <f>'9'!A27</f>
        <v>19</v>
      </c>
      <c r="B30" s="12"/>
      <c r="C30" s="12" t="str">
        <f>'9'!C27</f>
        <v>Manduro</v>
      </c>
      <c r="D30" s="476">
        <v>4189</v>
      </c>
      <c r="E30" s="476">
        <v>5082</v>
      </c>
      <c r="F30" s="476">
        <f t="shared" si="5"/>
        <v>9271</v>
      </c>
      <c r="G30" s="476">
        <v>3330</v>
      </c>
      <c r="H30" s="477">
        <f t="shared" si="6"/>
        <v>79.493912628312245</v>
      </c>
      <c r="I30" s="476">
        <v>3935</v>
      </c>
      <c r="J30" s="477">
        <f t="shared" si="7"/>
        <v>77.430145611963795</v>
      </c>
      <c r="K30" s="476">
        <f t="shared" si="8"/>
        <v>7265</v>
      </c>
      <c r="L30" s="477">
        <f t="shared" si="9"/>
        <v>78.362636177327147</v>
      </c>
      <c r="M30" s="14"/>
    </row>
    <row r="31" spans="1:13" x14ac:dyDescent="0.2">
      <c r="A31" s="12">
        <f>'9'!A28</f>
        <v>20</v>
      </c>
      <c r="B31" s="12" t="str">
        <f>'9'!B28</f>
        <v>Dlanggu</v>
      </c>
      <c r="C31" s="12" t="str">
        <f>'9'!C28</f>
        <v>Dlanggu</v>
      </c>
      <c r="D31" s="476">
        <v>1923</v>
      </c>
      <c r="E31" s="476">
        <v>1983</v>
      </c>
      <c r="F31" s="476">
        <f t="shared" si="5"/>
        <v>3906</v>
      </c>
      <c r="G31" s="476">
        <v>2426.5</v>
      </c>
      <c r="H31" s="477">
        <f t="shared" si="6"/>
        <v>126.18304732189287</v>
      </c>
      <c r="I31" s="476">
        <v>3183</v>
      </c>
      <c r="J31" s="477">
        <f t="shared" si="7"/>
        <v>160.5143721633888</v>
      </c>
      <c r="K31" s="476">
        <f t="shared" si="8"/>
        <v>5609.5</v>
      </c>
      <c r="L31" s="477">
        <f t="shared" si="9"/>
        <v>143.61239119303636</v>
      </c>
      <c r="M31" s="14"/>
    </row>
    <row r="32" spans="1:13" x14ac:dyDescent="0.2">
      <c r="A32" s="12">
        <f>'9'!A29</f>
        <v>21</v>
      </c>
      <c r="B32" s="12" t="str">
        <f>'9'!B29</f>
        <v>Kutorejo</v>
      </c>
      <c r="C32" s="12" t="str">
        <f>'9'!C29</f>
        <v>Kutorejo</v>
      </c>
      <c r="D32" s="476">
        <v>1856</v>
      </c>
      <c r="E32" s="476">
        <v>2003</v>
      </c>
      <c r="F32" s="476">
        <f t="shared" ref="F32:F38" si="10">SUM(D32:E32)</f>
        <v>3859</v>
      </c>
      <c r="G32" s="476">
        <v>1417</v>
      </c>
      <c r="H32" s="477">
        <f t="shared" ref="H32:H38" si="11">G32/D32*100</f>
        <v>76.346982758620683</v>
      </c>
      <c r="I32" s="476">
        <v>1631</v>
      </c>
      <c r="J32" s="477">
        <f t="shared" ref="J32:J38" si="12">I32/E32*100</f>
        <v>81.427858212680988</v>
      </c>
      <c r="K32" s="476">
        <f t="shared" ref="K32:K38" si="13">SUM(G32,I32)</f>
        <v>3048</v>
      </c>
      <c r="L32" s="477">
        <f t="shared" ref="L32:L38" si="14">K32/F32*100</f>
        <v>78.984192796061166</v>
      </c>
      <c r="M32" s="14"/>
    </row>
    <row r="33" spans="1:13" x14ac:dyDescent="0.2">
      <c r="A33" s="12">
        <f>'9'!A30</f>
        <v>22</v>
      </c>
      <c r="B33" s="12"/>
      <c r="C33" s="12" t="str">
        <f>'9'!C30</f>
        <v>Pesanggrahan</v>
      </c>
      <c r="D33" s="476">
        <v>2238</v>
      </c>
      <c r="E33" s="476">
        <v>2253</v>
      </c>
      <c r="F33" s="476">
        <f t="shared" si="10"/>
        <v>4491</v>
      </c>
      <c r="G33" s="476">
        <v>1354</v>
      </c>
      <c r="H33" s="477">
        <f t="shared" si="11"/>
        <v>60.500446827524577</v>
      </c>
      <c r="I33" s="476">
        <v>1468</v>
      </c>
      <c r="J33" s="477">
        <f t="shared" si="12"/>
        <v>65.157567687527745</v>
      </c>
      <c r="K33" s="476">
        <f t="shared" si="13"/>
        <v>2822</v>
      </c>
      <c r="L33" s="477">
        <f t="shared" si="14"/>
        <v>62.836784680472057</v>
      </c>
      <c r="M33" s="14"/>
    </row>
    <row r="34" spans="1:13" x14ac:dyDescent="0.2">
      <c r="A34" s="12">
        <f>'9'!A31</f>
        <v>23</v>
      </c>
      <c r="B34" s="12" t="str">
        <f>'9'!B31</f>
        <v>Pacet</v>
      </c>
      <c r="C34" s="12" t="str">
        <f>'9'!C31</f>
        <v>Pacet</v>
      </c>
      <c r="D34" s="476">
        <v>2025</v>
      </c>
      <c r="E34" s="476">
        <v>2193</v>
      </c>
      <c r="F34" s="476">
        <f t="shared" si="10"/>
        <v>4218</v>
      </c>
      <c r="G34" s="476">
        <v>935</v>
      </c>
      <c r="H34" s="477">
        <f t="shared" si="11"/>
        <v>46.172839506172842</v>
      </c>
      <c r="I34" s="476">
        <v>946</v>
      </c>
      <c r="J34" s="477">
        <f t="shared" si="12"/>
        <v>43.137254901960787</v>
      </c>
      <c r="K34" s="476">
        <f t="shared" si="13"/>
        <v>1881</v>
      </c>
      <c r="L34" s="477">
        <f t="shared" si="14"/>
        <v>44.594594594594597</v>
      </c>
      <c r="M34" s="14"/>
    </row>
    <row r="35" spans="1:13" x14ac:dyDescent="0.2">
      <c r="A35" s="12">
        <f>'9'!A32</f>
        <v>24</v>
      </c>
      <c r="B35" s="12"/>
      <c r="C35" s="12" t="str">
        <f>'9'!C32</f>
        <v>Pandan</v>
      </c>
      <c r="D35" s="476">
        <v>952</v>
      </c>
      <c r="E35" s="476">
        <v>1112</v>
      </c>
      <c r="F35" s="476">
        <f t="shared" si="10"/>
        <v>2064</v>
      </c>
      <c r="G35" s="476">
        <v>861</v>
      </c>
      <c r="H35" s="477">
        <f t="shared" si="11"/>
        <v>90.441176470588232</v>
      </c>
      <c r="I35" s="476">
        <v>1202</v>
      </c>
      <c r="J35" s="477">
        <f t="shared" si="12"/>
        <v>108.09352517985612</v>
      </c>
      <c r="K35" s="476">
        <f t="shared" si="13"/>
        <v>2063</v>
      </c>
      <c r="L35" s="477">
        <f t="shared" si="14"/>
        <v>99.951550387596896</v>
      </c>
      <c r="M35" s="14"/>
    </row>
    <row r="36" spans="1:13" x14ac:dyDescent="0.2">
      <c r="A36" s="12">
        <f>'9'!A33</f>
        <v>25</v>
      </c>
      <c r="B36" s="12" t="str">
        <f>'9'!B33</f>
        <v>Trawas</v>
      </c>
      <c r="C36" s="12" t="str">
        <f>'9'!C33</f>
        <v>Trawas</v>
      </c>
      <c r="D36" s="476">
        <v>2375</v>
      </c>
      <c r="E36" s="476">
        <v>3895</v>
      </c>
      <c r="F36" s="476">
        <f t="shared" si="10"/>
        <v>6270</v>
      </c>
      <c r="G36" s="476">
        <v>1465</v>
      </c>
      <c r="H36" s="477">
        <f t="shared" si="11"/>
        <v>61.684210526315788</v>
      </c>
      <c r="I36" s="476">
        <v>1622</v>
      </c>
      <c r="J36" s="477">
        <f t="shared" si="12"/>
        <v>41.643132220795891</v>
      </c>
      <c r="K36" s="476">
        <f t="shared" si="13"/>
        <v>3087</v>
      </c>
      <c r="L36" s="477">
        <f t="shared" si="14"/>
        <v>49.23444976076555</v>
      </c>
      <c r="M36" s="14"/>
    </row>
    <row r="37" spans="1:13" x14ac:dyDescent="0.2">
      <c r="A37" s="12">
        <f>'9'!A34</f>
        <v>26</v>
      </c>
      <c r="B37" s="12" t="str">
        <f>'9'!B34</f>
        <v>Gondang</v>
      </c>
      <c r="C37" s="12" t="str">
        <f>'9'!C34</f>
        <v>Gondang</v>
      </c>
      <c r="D37" s="476">
        <v>2576</v>
      </c>
      <c r="E37" s="476">
        <v>2586</v>
      </c>
      <c r="F37" s="476">
        <f t="shared" si="10"/>
        <v>5162</v>
      </c>
      <c r="G37" s="476">
        <v>2041</v>
      </c>
      <c r="H37" s="477">
        <f t="shared" si="11"/>
        <v>79.231366459627324</v>
      </c>
      <c r="I37" s="476">
        <v>1966</v>
      </c>
      <c r="J37" s="477">
        <f t="shared" si="12"/>
        <v>76.024748646558393</v>
      </c>
      <c r="K37" s="476">
        <f t="shared" si="13"/>
        <v>4007</v>
      </c>
      <c r="L37" s="477">
        <f t="shared" si="14"/>
        <v>77.624951569159236</v>
      </c>
      <c r="M37" s="14"/>
    </row>
    <row r="38" spans="1:13" x14ac:dyDescent="0.2">
      <c r="A38" s="12">
        <f>'9'!A35</f>
        <v>27</v>
      </c>
      <c r="B38" s="12" t="str">
        <f>'9'!B35</f>
        <v>Jatirejo</v>
      </c>
      <c r="C38" s="12" t="str">
        <f>'9'!C35</f>
        <v>Jatirejo</v>
      </c>
      <c r="D38" s="476">
        <v>2064</v>
      </c>
      <c r="E38" s="476">
        <v>2208</v>
      </c>
      <c r="F38" s="476">
        <f t="shared" si="10"/>
        <v>4272</v>
      </c>
      <c r="G38" s="476">
        <v>1501</v>
      </c>
      <c r="H38" s="477">
        <f t="shared" si="11"/>
        <v>72.722868217054256</v>
      </c>
      <c r="I38" s="476">
        <v>1854</v>
      </c>
      <c r="J38" s="477">
        <f t="shared" si="12"/>
        <v>83.967391304347828</v>
      </c>
      <c r="K38" s="476">
        <f t="shared" si="13"/>
        <v>3355</v>
      </c>
      <c r="L38" s="477">
        <f t="shared" si="14"/>
        <v>78.534644194756552</v>
      </c>
      <c r="M38" s="14"/>
    </row>
    <row r="39" spans="1:13" ht="18" customHeight="1" x14ac:dyDescent="0.2">
      <c r="A39" s="271" t="s">
        <v>157</v>
      </c>
      <c r="B39" s="272"/>
      <c r="C39" s="275"/>
      <c r="D39" s="844">
        <f t="shared" ref="D39:K39" si="15">SUM(D12:D38)</f>
        <v>61706</v>
      </c>
      <c r="E39" s="844">
        <f t="shared" si="15"/>
        <v>68064</v>
      </c>
      <c r="F39" s="844">
        <f>SUM(F12:F38)</f>
        <v>129770</v>
      </c>
      <c r="G39" s="844">
        <f>SUM(G12:G38)</f>
        <v>51182.5</v>
      </c>
      <c r="H39" s="858">
        <f>G39/D39*100</f>
        <v>82.945742715457172</v>
      </c>
      <c r="I39" s="844">
        <f t="shared" si="15"/>
        <v>58549</v>
      </c>
      <c r="J39" s="858">
        <f>I39/E39*100</f>
        <v>86.020510108133521</v>
      </c>
      <c r="K39" s="844">
        <f t="shared" si="15"/>
        <v>109731.5</v>
      </c>
      <c r="L39" s="858">
        <f>K39/F39*100</f>
        <v>84.558449564614307</v>
      </c>
      <c r="M39" s="14"/>
    </row>
    <row r="40" spans="1:13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</row>
    <row r="41" spans="1:13" x14ac:dyDescent="0.2">
      <c r="A41" s="689" t="s">
        <v>1342</v>
      </c>
    </row>
  </sheetData>
  <mergeCells count="7">
    <mergeCell ref="D9:F9"/>
    <mergeCell ref="G9:L9"/>
    <mergeCell ref="D7:L8"/>
    <mergeCell ref="A3:L3"/>
    <mergeCell ref="A7:A10"/>
    <mergeCell ref="B7:B10"/>
    <mergeCell ref="C7:C10"/>
  </mergeCells>
  <phoneticPr fontId="0" type="noConversion"/>
  <printOptions horizontalCentered="1"/>
  <pageMargins left="1.42" right="0.9" top="1.1499999999999999" bottom="0.34" header="0" footer="0"/>
  <pageSetup paperSize="130" scale="74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P41"/>
  <sheetViews>
    <sheetView view="pageBreakPreview" zoomScale="60" zoomScaleNormal="62" workbookViewId="0">
      <selection activeCell="D38" sqref="D38:I38"/>
    </sheetView>
  </sheetViews>
  <sheetFormatPr defaultColWidth="8.85546875" defaultRowHeight="12.75" x14ac:dyDescent="0.2"/>
  <cols>
    <col min="1" max="1" width="8.85546875" customWidth="1"/>
    <col min="2" max="9" width="20.7109375" customWidth="1"/>
  </cols>
  <sheetData>
    <row r="1" spans="1:16" ht="15" x14ac:dyDescent="0.2">
      <c r="A1" s="3" t="s">
        <v>284</v>
      </c>
    </row>
    <row r="3" spans="1:16" s="214" customFormat="1" ht="16.5" x14ac:dyDescent="0.25">
      <c r="A3" s="1260" t="s">
        <v>700</v>
      </c>
      <c r="B3" s="1260"/>
      <c r="C3" s="1260"/>
      <c r="D3" s="1260"/>
      <c r="E3" s="1260"/>
      <c r="F3" s="1260"/>
      <c r="G3" s="1260"/>
      <c r="H3" s="1260"/>
      <c r="I3" s="1260"/>
    </row>
    <row r="4" spans="1:16" s="214" customFormat="1" ht="16.5" x14ac:dyDescent="0.25">
      <c r="E4" s="210" t="str">
        <f>'1'!E5</f>
        <v>KABUPATEN</v>
      </c>
      <c r="F4" s="206" t="str">
        <f>'1'!F5</f>
        <v>MOJOKERTO</v>
      </c>
    </row>
    <row r="5" spans="1:16" s="214" customFormat="1" ht="16.5" x14ac:dyDescent="0.25">
      <c r="E5" s="210" t="str">
        <f>'1'!E6</f>
        <v xml:space="preserve">TAHUN </v>
      </c>
      <c r="F5" s="206">
        <f>'1'!F6</f>
        <v>2021</v>
      </c>
    </row>
    <row r="6" spans="1:16" x14ac:dyDescent="0.2">
      <c r="A6" s="683"/>
      <c r="B6" s="683"/>
      <c r="C6" s="683"/>
      <c r="D6" s="683"/>
      <c r="E6" s="683"/>
      <c r="F6" s="683"/>
      <c r="G6" s="683"/>
      <c r="H6" s="683"/>
      <c r="I6" s="683"/>
    </row>
    <row r="7" spans="1:16" ht="20.25" customHeight="1" x14ac:dyDescent="0.2">
      <c r="A7" s="1346" t="s">
        <v>153</v>
      </c>
      <c r="B7" s="1347" t="s">
        <v>154</v>
      </c>
      <c r="C7" s="1346" t="s">
        <v>156</v>
      </c>
      <c r="D7" s="1349" t="s">
        <v>156</v>
      </c>
      <c r="E7" s="1350"/>
      <c r="F7" s="1350"/>
      <c r="G7" s="1350"/>
      <c r="H7" s="1350"/>
      <c r="I7" s="1351"/>
      <c r="J7" s="138"/>
      <c r="K7" s="138"/>
      <c r="L7" s="138"/>
      <c r="M7" s="138"/>
      <c r="N7" s="138"/>
      <c r="O7" s="138"/>
      <c r="P7" s="138"/>
    </row>
    <row r="8" spans="1:16" ht="55.5" customHeight="1" x14ac:dyDescent="0.2">
      <c r="A8" s="1346"/>
      <c r="B8" s="1348"/>
      <c r="C8" s="1346"/>
      <c r="D8" s="139" t="s">
        <v>467</v>
      </c>
      <c r="E8" s="140" t="s">
        <v>468</v>
      </c>
      <c r="F8" s="140" t="s">
        <v>469</v>
      </c>
      <c r="G8" s="140" t="s">
        <v>470</v>
      </c>
      <c r="H8" s="140" t="s">
        <v>471</v>
      </c>
      <c r="I8" s="140" t="s">
        <v>472</v>
      </c>
    </row>
    <row r="9" spans="1:16" x14ac:dyDescent="0.2">
      <c r="A9" s="129">
        <v>1</v>
      </c>
      <c r="B9" s="129">
        <v>2</v>
      </c>
      <c r="C9" s="129">
        <v>3</v>
      </c>
      <c r="D9" s="129">
        <v>4</v>
      </c>
      <c r="E9" s="129">
        <v>5</v>
      </c>
      <c r="F9" s="129">
        <v>6</v>
      </c>
      <c r="G9" s="129">
        <v>7</v>
      </c>
      <c r="H9" s="129">
        <v>8</v>
      </c>
      <c r="I9" s="129">
        <v>9</v>
      </c>
    </row>
    <row r="10" spans="1:16" ht="15" customHeight="1" x14ac:dyDescent="0.2">
      <c r="A10" s="261">
        <f>'9'!A9</f>
        <v>1</v>
      </c>
      <c r="B10" s="261" t="str">
        <f>'9'!B9</f>
        <v>Sooko</v>
      </c>
      <c r="C10" s="261" t="str">
        <f>'9'!C9</f>
        <v>Sooko</v>
      </c>
      <c r="D10" s="262" t="s">
        <v>1323</v>
      </c>
      <c r="E10" s="262" t="s">
        <v>1323</v>
      </c>
      <c r="F10" s="262" t="s">
        <v>1323</v>
      </c>
      <c r="G10" s="262" t="s">
        <v>1323</v>
      </c>
      <c r="H10" s="262" t="s">
        <v>1323</v>
      </c>
      <c r="I10" s="262" t="s">
        <v>1323</v>
      </c>
    </row>
    <row r="11" spans="1:16" ht="15" customHeight="1" x14ac:dyDescent="0.2">
      <c r="A11" s="263">
        <f>'9'!A10</f>
        <v>2</v>
      </c>
      <c r="B11" s="263" t="str">
        <f>'9'!B10</f>
        <v>Trowulan</v>
      </c>
      <c r="C11" s="263" t="str">
        <f>'9'!C10</f>
        <v>Trowulan</v>
      </c>
      <c r="D11" s="264" t="s">
        <v>1323</v>
      </c>
      <c r="E11" s="264" t="s">
        <v>1323</v>
      </c>
      <c r="F11" s="264" t="s">
        <v>1323</v>
      </c>
      <c r="G11" s="264" t="s">
        <v>1323</v>
      </c>
      <c r="H11" s="264" t="s">
        <v>1323</v>
      </c>
      <c r="I11" s="264" t="s">
        <v>1323</v>
      </c>
    </row>
    <row r="12" spans="1:16" ht="15" customHeight="1" x14ac:dyDescent="0.2">
      <c r="A12" s="263">
        <f>'9'!A11</f>
        <v>3</v>
      </c>
      <c r="B12" s="263"/>
      <c r="C12" s="263" t="str">
        <f>'9'!C11</f>
        <v>Tawangsari</v>
      </c>
      <c r="D12" s="264" t="s">
        <v>1323</v>
      </c>
      <c r="E12" s="264" t="s">
        <v>1323</v>
      </c>
      <c r="F12" s="264" t="s">
        <v>1323</v>
      </c>
      <c r="G12" s="264" t="s">
        <v>1323</v>
      </c>
      <c r="H12" s="264" t="s">
        <v>1323</v>
      </c>
      <c r="I12" s="264" t="s">
        <v>1323</v>
      </c>
    </row>
    <row r="13" spans="1:16" ht="15" customHeight="1" x14ac:dyDescent="0.2">
      <c r="A13" s="263">
        <f>'9'!A12</f>
        <v>4</v>
      </c>
      <c r="B13" s="263" t="str">
        <f>'9'!B12</f>
        <v>Puri</v>
      </c>
      <c r="C13" s="263" t="str">
        <f>'9'!C12</f>
        <v>Puri</v>
      </c>
      <c r="D13" s="264" t="s">
        <v>1323</v>
      </c>
      <c r="E13" s="264" t="s">
        <v>1323</v>
      </c>
      <c r="F13" s="264" t="s">
        <v>1323</v>
      </c>
      <c r="G13" s="264" t="s">
        <v>1323</v>
      </c>
      <c r="H13" s="264" t="s">
        <v>1323</v>
      </c>
      <c r="I13" s="264" t="s">
        <v>1323</v>
      </c>
    </row>
    <row r="14" spans="1:16" ht="15" customHeight="1" x14ac:dyDescent="0.2">
      <c r="A14" s="263">
        <f>'9'!A13</f>
        <v>5</v>
      </c>
      <c r="B14" s="263" t="str">
        <f>'9'!B13</f>
        <v>Mojoanyar</v>
      </c>
      <c r="C14" s="263" t="str">
        <f>'9'!C13</f>
        <v>Gayaman</v>
      </c>
      <c r="D14" s="264" t="s">
        <v>1323</v>
      </c>
      <c r="E14" s="264" t="s">
        <v>1323</v>
      </c>
      <c r="F14" s="264" t="s">
        <v>1323</v>
      </c>
      <c r="G14" s="264" t="s">
        <v>1323</v>
      </c>
      <c r="H14" s="264" t="s">
        <v>1323</v>
      </c>
      <c r="I14" s="264" t="s">
        <v>1323</v>
      </c>
    </row>
    <row r="15" spans="1:16" ht="15" customHeight="1" x14ac:dyDescent="0.2">
      <c r="A15" s="263">
        <f>'9'!A14</f>
        <v>6</v>
      </c>
      <c r="B15" s="263" t="str">
        <f>'9'!B14</f>
        <v>Bangsal</v>
      </c>
      <c r="C15" s="263" t="str">
        <f>'9'!C14</f>
        <v>Bangsal</v>
      </c>
      <c r="D15" s="264" t="s">
        <v>1323</v>
      </c>
      <c r="E15" s="264" t="s">
        <v>1323</v>
      </c>
      <c r="F15" s="264" t="s">
        <v>1323</v>
      </c>
      <c r="G15" s="264" t="s">
        <v>1323</v>
      </c>
      <c r="H15" s="264" t="s">
        <v>1323</v>
      </c>
      <c r="I15" s="264" t="s">
        <v>1323</v>
      </c>
    </row>
    <row r="16" spans="1:16" ht="15" customHeight="1" x14ac:dyDescent="0.2">
      <c r="A16" s="263">
        <f>'9'!A15</f>
        <v>7</v>
      </c>
      <c r="B16" s="263" t="str">
        <f>'9'!B15</f>
        <v>Gedeg</v>
      </c>
      <c r="C16" s="263" t="str">
        <f>'9'!C15</f>
        <v>Gedeg</v>
      </c>
      <c r="D16" s="264" t="s">
        <v>1323</v>
      </c>
      <c r="E16" s="264" t="s">
        <v>1323</v>
      </c>
      <c r="F16" s="264" t="s">
        <v>1323</v>
      </c>
      <c r="G16" s="264" t="s">
        <v>1323</v>
      </c>
      <c r="H16" s="264" t="s">
        <v>1323</v>
      </c>
      <c r="I16" s="264" t="s">
        <v>1323</v>
      </c>
    </row>
    <row r="17" spans="1:9" ht="15" customHeight="1" x14ac:dyDescent="0.2">
      <c r="A17" s="263">
        <f>'9'!A16</f>
        <v>8</v>
      </c>
      <c r="B17" s="263"/>
      <c r="C17" s="263" t="str">
        <f>'9'!C16</f>
        <v>Lespadangan</v>
      </c>
      <c r="D17" s="264" t="s">
        <v>1323</v>
      </c>
      <c r="E17" s="264" t="s">
        <v>1323</v>
      </c>
      <c r="F17" s="264" t="s">
        <v>1323</v>
      </c>
      <c r="G17" s="264" t="s">
        <v>1323</v>
      </c>
      <c r="H17" s="264" t="s">
        <v>1323</v>
      </c>
      <c r="I17" s="264" t="s">
        <v>1323</v>
      </c>
    </row>
    <row r="18" spans="1:9" ht="15" customHeight="1" x14ac:dyDescent="0.2">
      <c r="A18" s="263">
        <f>'9'!A17</f>
        <v>9</v>
      </c>
      <c r="B18" s="263" t="str">
        <f>'9'!B17</f>
        <v>Kemlagi</v>
      </c>
      <c r="C18" s="263" t="str">
        <f>'9'!C17</f>
        <v>Kemlagi</v>
      </c>
      <c r="D18" s="264" t="s">
        <v>1323</v>
      </c>
      <c r="E18" s="264" t="s">
        <v>1323</v>
      </c>
      <c r="F18" s="264" t="s">
        <v>1323</v>
      </c>
      <c r="G18" s="264" t="s">
        <v>1323</v>
      </c>
      <c r="H18" s="264" t="s">
        <v>1323</v>
      </c>
      <c r="I18" s="264" t="s">
        <v>1323</v>
      </c>
    </row>
    <row r="19" spans="1:9" ht="15" customHeight="1" x14ac:dyDescent="0.2">
      <c r="A19" s="263">
        <f>'9'!A18</f>
        <v>10</v>
      </c>
      <c r="B19" s="263"/>
      <c r="C19" s="263" t="str">
        <f>'9'!C18</f>
        <v>Kedungsari</v>
      </c>
      <c r="D19" s="264" t="s">
        <v>1323</v>
      </c>
      <c r="E19" s="264" t="s">
        <v>1323</v>
      </c>
      <c r="F19" s="264" t="s">
        <v>1323</v>
      </c>
      <c r="G19" s="264" t="s">
        <v>1323</v>
      </c>
      <c r="H19" s="264" t="s">
        <v>1323</v>
      </c>
      <c r="I19" s="264" t="s">
        <v>1323</v>
      </c>
    </row>
    <row r="20" spans="1:9" ht="15" customHeight="1" x14ac:dyDescent="0.2">
      <c r="A20" s="263">
        <f>'9'!A19</f>
        <v>11</v>
      </c>
      <c r="B20" s="263" t="str">
        <f>'9'!B19</f>
        <v>Dawarblandong</v>
      </c>
      <c r="C20" s="263" t="str">
        <f>'9'!C19</f>
        <v>Dawarblandong</v>
      </c>
      <c r="D20" s="264" t="s">
        <v>1323</v>
      </c>
      <c r="E20" s="264" t="s">
        <v>1323</v>
      </c>
      <c r="F20" s="264" t="s">
        <v>1323</v>
      </c>
      <c r="G20" s="264" t="s">
        <v>1323</v>
      </c>
      <c r="H20" s="264" t="s">
        <v>1323</v>
      </c>
      <c r="I20" s="264" t="s">
        <v>1323</v>
      </c>
    </row>
    <row r="21" spans="1:9" ht="15" customHeight="1" x14ac:dyDescent="0.2">
      <c r="A21" s="263">
        <f>'9'!A20</f>
        <v>12</v>
      </c>
      <c r="B21" s="263" t="str">
        <f>'9'!B20</f>
        <v>Jetis</v>
      </c>
      <c r="C21" s="263" t="str">
        <f>'9'!C20</f>
        <v>Kupang</v>
      </c>
      <c r="D21" s="264" t="s">
        <v>1323</v>
      </c>
      <c r="E21" s="264" t="s">
        <v>1323</v>
      </c>
      <c r="F21" s="264" t="s">
        <v>1323</v>
      </c>
      <c r="G21" s="264" t="s">
        <v>1323</v>
      </c>
      <c r="H21" s="264" t="s">
        <v>1323</v>
      </c>
      <c r="I21" s="264" t="s">
        <v>1323</v>
      </c>
    </row>
    <row r="22" spans="1:9" ht="15" customHeight="1" x14ac:dyDescent="0.2">
      <c r="A22" s="263">
        <f>'9'!A21</f>
        <v>13</v>
      </c>
      <c r="B22" s="263"/>
      <c r="C22" s="263" t="str">
        <f>'9'!C21</f>
        <v>Jetis</v>
      </c>
      <c r="D22" s="264" t="s">
        <v>1323</v>
      </c>
      <c r="E22" s="264" t="s">
        <v>1323</v>
      </c>
      <c r="F22" s="264" t="s">
        <v>1323</v>
      </c>
      <c r="G22" s="264" t="s">
        <v>1323</v>
      </c>
      <c r="H22" s="264" t="s">
        <v>1323</v>
      </c>
      <c r="I22" s="264" t="s">
        <v>1323</v>
      </c>
    </row>
    <row r="23" spans="1:9" ht="15" customHeight="1" x14ac:dyDescent="0.2">
      <c r="A23" s="263">
        <f>'9'!A22</f>
        <v>14</v>
      </c>
      <c r="B23" s="263" t="str">
        <f>'9'!B22</f>
        <v>Mojosari</v>
      </c>
      <c r="C23" s="263" t="str">
        <f>'9'!C22</f>
        <v>Mojosari</v>
      </c>
      <c r="D23" s="264" t="s">
        <v>1323</v>
      </c>
      <c r="E23" s="264" t="s">
        <v>1323</v>
      </c>
      <c r="F23" s="264" t="s">
        <v>1323</v>
      </c>
      <c r="G23" s="264" t="s">
        <v>1323</v>
      </c>
      <c r="H23" s="264" t="s">
        <v>1323</v>
      </c>
      <c r="I23" s="264" t="s">
        <v>1323</v>
      </c>
    </row>
    <row r="24" spans="1:9" ht="15" customHeight="1" x14ac:dyDescent="0.2">
      <c r="A24" s="263">
        <f>'9'!A23</f>
        <v>15</v>
      </c>
      <c r="B24" s="263"/>
      <c r="C24" s="263" t="str">
        <f>'9'!C23</f>
        <v>Modopuro</v>
      </c>
      <c r="D24" s="264" t="s">
        <v>1323</v>
      </c>
      <c r="E24" s="264" t="s">
        <v>1323</v>
      </c>
      <c r="F24" s="264" t="s">
        <v>1323</v>
      </c>
      <c r="G24" s="264" t="s">
        <v>1323</v>
      </c>
      <c r="H24" s="264" t="s">
        <v>1323</v>
      </c>
      <c r="I24" s="264" t="s">
        <v>1323</v>
      </c>
    </row>
    <row r="25" spans="1:9" ht="15" customHeight="1" x14ac:dyDescent="0.2">
      <c r="A25" s="263">
        <f>'9'!A24</f>
        <v>16</v>
      </c>
      <c r="B25" s="263" t="str">
        <f>'9'!B24</f>
        <v>Pungging</v>
      </c>
      <c r="C25" s="263" t="str">
        <f>'9'!C24</f>
        <v>Pungging</v>
      </c>
      <c r="D25" s="264" t="s">
        <v>1323</v>
      </c>
      <c r="E25" s="264" t="s">
        <v>1323</v>
      </c>
      <c r="F25" s="264" t="s">
        <v>1323</v>
      </c>
      <c r="G25" s="264" t="s">
        <v>1323</v>
      </c>
      <c r="H25" s="264" t="s">
        <v>1323</v>
      </c>
      <c r="I25" s="264" t="s">
        <v>1323</v>
      </c>
    </row>
    <row r="26" spans="1:9" ht="15" customHeight="1" x14ac:dyDescent="0.2">
      <c r="A26" s="263">
        <f>'9'!A25</f>
        <v>17</v>
      </c>
      <c r="B26" s="263"/>
      <c r="C26" s="263" t="str">
        <f>'9'!C25</f>
        <v>Watukenongo</v>
      </c>
      <c r="D26" s="264" t="s">
        <v>1323</v>
      </c>
      <c r="E26" s="264" t="s">
        <v>1323</v>
      </c>
      <c r="F26" s="264" t="s">
        <v>1323</v>
      </c>
      <c r="G26" s="264" t="s">
        <v>1323</v>
      </c>
      <c r="H26" s="264" t="s">
        <v>1323</v>
      </c>
      <c r="I26" s="264" t="s">
        <v>1323</v>
      </c>
    </row>
    <row r="27" spans="1:9" ht="15" customHeight="1" x14ac:dyDescent="0.2">
      <c r="A27" s="263">
        <f>'9'!A26</f>
        <v>18</v>
      </c>
      <c r="B27" s="263" t="str">
        <f>'9'!B26</f>
        <v>Ngoro</v>
      </c>
      <c r="C27" s="263" t="str">
        <f>'9'!C26</f>
        <v>Ngoro</v>
      </c>
      <c r="D27" s="264" t="s">
        <v>1323</v>
      </c>
      <c r="E27" s="264" t="s">
        <v>1323</v>
      </c>
      <c r="F27" s="264" t="s">
        <v>1323</v>
      </c>
      <c r="G27" s="264" t="s">
        <v>1323</v>
      </c>
      <c r="H27" s="264" t="s">
        <v>1323</v>
      </c>
      <c r="I27" s="264" t="s">
        <v>1323</v>
      </c>
    </row>
    <row r="28" spans="1:9" ht="15" customHeight="1" x14ac:dyDescent="0.2">
      <c r="A28" s="263">
        <f>'9'!A27</f>
        <v>19</v>
      </c>
      <c r="B28" s="263"/>
      <c r="C28" s="263" t="str">
        <f>'9'!C27</f>
        <v>Manduro</v>
      </c>
      <c r="D28" s="264" t="s">
        <v>1323</v>
      </c>
      <c r="E28" s="264" t="s">
        <v>1323</v>
      </c>
      <c r="F28" s="264" t="s">
        <v>1323</v>
      </c>
      <c r="G28" s="264" t="s">
        <v>1323</v>
      </c>
      <c r="H28" s="264" t="s">
        <v>1323</v>
      </c>
      <c r="I28" s="264" t="s">
        <v>1323</v>
      </c>
    </row>
    <row r="29" spans="1:9" ht="15" customHeight="1" x14ac:dyDescent="0.2">
      <c r="A29" s="263">
        <f>'9'!A28</f>
        <v>20</v>
      </c>
      <c r="B29" s="263" t="str">
        <f>'9'!B28</f>
        <v>Dlanggu</v>
      </c>
      <c r="C29" s="263" t="str">
        <f>'9'!C28</f>
        <v>Dlanggu</v>
      </c>
      <c r="D29" s="264" t="s">
        <v>1323</v>
      </c>
      <c r="E29" s="264" t="s">
        <v>1323</v>
      </c>
      <c r="F29" s="264" t="s">
        <v>1323</v>
      </c>
      <c r="G29" s="264" t="s">
        <v>1323</v>
      </c>
      <c r="H29" s="264" t="s">
        <v>1323</v>
      </c>
      <c r="I29" s="264" t="s">
        <v>1323</v>
      </c>
    </row>
    <row r="30" spans="1:9" ht="15" customHeight="1" x14ac:dyDescent="0.2">
      <c r="A30" s="263">
        <f>'9'!A29</f>
        <v>21</v>
      </c>
      <c r="B30" s="263" t="str">
        <f>'9'!B29</f>
        <v>Kutorejo</v>
      </c>
      <c r="C30" s="263" t="str">
        <f>'9'!C29</f>
        <v>Kutorejo</v>
      </c>
      <c r="D30" s="264" t="s">
        <v>1323</v>
      </c>
      <c r="E30" s="264" t="s">
        <v>1323</v>
      </c>
      <c r="F30" s="264" t="s">
        <v>1323</v>
      </c>
      <c r="G30" s="264" t="s">
        <v>1323</v>
      </c>
      <c r="H30" s="264" t="s">
        <v>1323</v>
      </c>
      <c r="I30" s="264" t="s">
        <v>1323</v>
      </c>
    </row>
    <row r="31" spans="1:9" ht="15" customHeight="1" x14ac:dyDescent="0.2">
      <c r="A31" s="263">
        <f>'9'!A30</f>
        <v>22</v>
      </c>
      <c r="B31" s="263"/>
      <c r="C31" s="263" t="str">
        <f>'9'!C30</f>
        <v>Pesanggrahan</v>
      </c>
      <c r="D31" s="264" t="s">
        <v>1323</v>
      </c>
      <c r="E31" s="264" t="s">
        <v>1323</v>
      </c>
      <c r="F31" s="264" t="s">
        <v>1323</v>
      </c>
      <c r="G31" s="264" t="s">
        <v>1323</v>
      </c>
      <c r="H31" s="264" t="s">
        <v>1323</v>
      </c>
      <c r="I31" s="264" t="s">
        <v>1323</v>
      </c>
    </row>
    <row r="32" spans="1:9" ht="15" customHeight="1" x14ac:dyDescent="0.2">
      <c r="A32" s="263">
        <f>'9'!A31</f>
        <v>23</v>
      </c>
      <c r="B32" s="263" t="str">
        <f>'9'!B31</f>
        <v>Pacet</v>
      </c>
      <c r="C32" s="263" t="str">
        <f>'9'!C31</f>
        <v>Pacet</v>
      </c>
      <c r="D32" s="264" t="s">
        <v>1323</v>
      </c>
      <c r="E32" s="264" t="s">
        <v>1323</v>
      </c>
      <c r="F32" s="264" t="s">
        <v>1323</v>
      </c>
      <c r="G32" s="264" t="s">
        <v>1323</v>
      </c>
      <c r="H32" s="264" t="s">
        <v>1323</v>
      </c>
      <c r="I32" s="264" t="s">
        <v>1323</v>
      </c>
    </row>
    <row r="33" spans="1:14" ht="15" customHeight="1" x14ac:dyDescent="0.2">
      <c r="A33" s="263">
        <f>'9'!A32</f>
        <v>24</v>
      </c>
      <c r="B33" s="263"/>
      <c r="C33" s="263" t="str">
        <f>'9'!C32</f>
        <v>Pandan</v>
      </c>
      <c r="D33" s="264" t="s">
        <v>1323</v>
      </c>
      <c r="E33" s="264" t="s">
        <v>1323</v>
      </c>
      <c r="F33" s="264" t="s">
        <v>1323</v>
      </c>
      <c r="G33" s="264" t="s">
        <v>1323</v>
      </c>
      <c r="H33" s="264" t="s">
        <v>1323</v>
      </c>
      <c r="I33" s="264" t="s">
        <v>1323</v>
      </c>
    </row>
    <row r="34" spans="1:14" ht="15" customHeight="1" x14ac:dyDescent="0.2">
      <c r="A34" s="263">
        <f>'9'!A33</f>
        <v>25</v>
      </c>
      <c r="B34" s="263" t="str">
        <f>'9'!B33</f>
        <v>Trawas</v>
      </c>
      <c r="C34" s="263" t="str">
        <f>'9'!C33</f>
        <v>Trawas</v>
      </c>
      <c r="D34" s="264" t="s">
        <v>1323</v>
      </c>
      <c r="E34" s="264" t="s">
        <v>1323</v>
      </c>
      <c r="F34" s="264" t="s">
        <v>1323</v>
      </c>
      <c r="G34" s="264" t="s">
        <v>1323</v>
      </c>
      <c r="H34" s="264" t="s">
        <v>1323</v>
      </c>
      <c r="I34" s="264" t="s">
        <v>1323</v>
      </c>
    </row>
    <row r="35" spans="1:14" ht="15" customHeight="1" x14ac:dyDescent="0.2">
      <c r="A35" s="263">
        <f>'9'!A34</f>
        <v>26</v>
      </c>
      <c r="B35" s="263" t="str">
        <f>'9'!B34</f>
        <v>Gondang</v>
      </c>
      <c r="C35" s="263" t="str">
        <f>'9'!C34</f>
        <v>Gondang</v>
      </c>
      <c r="D35" s="264" t="s">
        <v>1323</v>
      </c>
      <c r="E35" s="264" t="s">
        <v>1323</v>
      </c>
      <c r="F35" s="264" t="s">
        <v>1323</v>
      </c>
      <c r="G35" s="264" t="s">
        <v>1323</v>
      </c>
      <c r="H35" s="264" t="s">
        <v>1323</v>
      </c>
      <c r="I35" s="264" t="s">
        <v>1323</v>
      </c>
    </row>
    <row r="36" spans="1:14" ht="15" customHeight="1" x14ac:dyDescent="0.2">
      <c r="A36" s="263">
        <f>'9'!A35</f>
        <v>27</v>
      </c>
      <c r="B36" s="263" t="str">
        <f>'9'!B35</f>
        <v>Jatirejo</v>
      </c>
      <c r="C36" s="263" t="str">
        <f>'9'!C35</f>
        <v>Jatirejo</v>
      </c>
      <c r="D36" s="264" t="s">
        <v>1323</v>
      </c>
      <c r="E36" s="264" t="s">
        <v>1323</v>
      </c>
      <c r="F36" s="264" t="s">
        <v>1323</v>
      </c>
      <c r="G36" s="264" t="s">
        <v>1323</v>
      </c>
      <c r="H36" s="264" t="s">
        <v>1323</v>
      </c>
      <c r="I36" s="264" t="s">
        <v>1323</v>
      </c>
      <c r="N36" s="124"/>
    </row>
    <row r="37" spans="1:14" ht="20.25" customHeight="1" x14ac:dyDescent="0.25">
      <c r="A37" s="265" t="s">
        <v>157</v>
      </c>
      <c r="B37" s="266"/>
      <c r="C37" s="267">
        <f>COUNTA(C10:C36)</f>
        <v>27</v>
      </c>
      <c r="D37" s="407">
        <f t="shared" ref="D37:I37" si="0">COUNTIF(D10:D36,"v")</f>
        <v>27</v>
      </c>
      <c r="E37" s="407">
        <f t="shared" si="0"/>
        <v>27</v>
      </c>
      <c r="F37" s="407">
        <f t="shared" si="0"/>
        <v>27</v>
      </c>
      <c r="G37" s="407">
        <f t="shared" si="0"/>
        <v>27</v>
      </c>
      <c r="H37" s="407">
        <f t="shared" si="0"/>
        <v>27</v>
      </c>
      <c r="I37" s="407">
        <f t="shared" si="0"/>
        <v>27</v>
      </c>
    </row>
    <row r="38" spans="1:14" ht="20.25" customHeight="1" x14ac:dyDescent="0.25">
      <c r="A38" s="856" t="s">
        <v>473</v>
      </c>
      <c r="B38" s="859"/>
      <c r="C38" s="859"/>
      <c r="D38" s="1057">
        <f t="shared" ref="D38:I38" si="1">D37/$C$37*100</f>
        <v>100</v>
      </c>
      <c r="E38" s="1057">
        <f t="shared" si="1"/>
        <v>100</v>
      </c>
      <c r="F38" s="1057">
        <f t="shared" si="1"/>
        <v>100</v>
      </c>
      <c r="G38" s="1057">
        <f t="shared" si="1"/>
        <v>100</v>
      </c>
      <c r="H38" s="1057">
        <f t="shared" si="1"/>
        <v>100</v>
      </c>
      <c r="I38" s="1057">
        <f t="shared" si="1"/>
        <v>100</v>
      </c>
    </row>
    <row r="40" spans="1:14" x14ac:dyDescent="0.2">
      <c r="A40" s="694" t="s">
        <v>1342</v>
      </c>
    </row>
    <row r="41" spans="1:14" x14ac:dyDescent="0.2">
      <c r="A41" s="694" t="s">
        <v>974</v>
      </c>
    </row>
  </sheetData>
  <mergeCells count="5">
    <mergeCell ref="A3:I3"/>
    <mergeCell ref="A7:A8"/>
    <mergeCell ref="B7:B8"/>
    <mergeCell ref="C7:C8"/>
    <mergeCell ref="D7:I7"/>
  </mergeCells>
  <pageMargins left="0.75" right="0.75" top="1" bottom="0.49" header="0.3" footer="0.3"/>
  <pageSetup paperSize="130" scale="73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>
    <pageSetUpPr fitToPage="1"/>
  </sheetPr>
  <dimension ref="A1:K52"/>
  <sheetViews>
    <sheetView view="pageBreakPreview" topLeftCell="A13" zoomScale="64" zoomScaleNormal="62" zoomScaleSheetLayoutView="64" workbookViewId="0">
      <selection activeCell="G34" sqref="G34"/>
    </sheetView>
  </sheetViews>
  <sheetFormatPr defaultColWidth="10.42578125" defaultRowHeight="15" x14ac:dyDescent="0.2"/>
  <cols>
    <col min="1" max="1" width="5.7109375" style="4" customWidth="1"/>
    <col min="2" max="3" width="22.7109375" style="4" customWidth="1"/>
    <col min="4" max="4" width="17.7109375" style="4" customWidth="1"/>
    <col min="5" max="5" width="12.85546875" style="4" customWidth="1"/>
    <col min="6" max="6" width="11.140625" style="4" customWidth="1"/>
    <col min="7" max="9" width="16.85546875" style="4" customWidth="1"/>
    <col min="10" max="10" width="15.28515625" style="4" customWidth="1"/>
    <col min="11" max="11" width="16.85546875" bestFit="1" customWidth="1"/>
    <col min="12" max="246" width="9.140625" style="4" customWidth="1"/>
    <col min="247" max="247" width="5.7109375" style="4" customWidth="1"/>
    <col min="248" max="248" width="21.7109375" style="4" customWidth="1"/>
    <col min="249" max="249" width="19.7109375" style="4" customWidth="1"/>
    <col min="250" max="250" width="10.42578125" style="4" customWidth="1"/>
    <col min="251" max="251" width="10.28515625" style="4" customWidth="1"/>
    <col min="252" max="16384" width="10.42578125" style="4"/>
  </cols>
  <sheetData>
    <row r="1" spans="1:11" x14ac:dyDescent="0.2">
      <c r="A1" s="3" t="s">
        <v>224</v>
      </c>
    </row>
    <row r="3" spans="1:11" s="203" customFormat="1" ht="16.5" x14ac:dyDescent="0.2">
      <c r="A3" s="1215" t="s">
        <v>1012</v>
      </c>
      <c r="B3" s="1215"/>
      <c r="C3" s="1215"/>
      <c r="D3" s="1215"/>
      <c r="E3" s="1215"/>
      <c r="F3" s="1215"/>
      <c r="G3" s="1215"/>
      <c r="H3" s="1215"/>
      <c r="I3" s="1215"/>
      <c r="J3" s="1215"/>
    </row>
    <row r="4" spans="1:11" s="203" customFormat="1" ht="16.5" x14ac:dyDescent="0.2">
      <c r="A4" s="1215" t="s">
        <v>956</v>
      </c>
      <c r="B4" s="1215"/>
      <c r="C4" s="1215"/>
      <c r="D4" s="1215"/>
      <c r="E4" s="1215"/>
      <c r="F4" s="1215"/>
      <c r="G4" s="1215"/>
      <c r="H4" s="1215"/>
      <c r="I4" s="1215"/>
      <c r="J4" s="1215"/>
    </row>
    <row r="5" spans="1:11" s="203" customFormat="1" ht="16.5" x14ac:dyDescent="0.2">
      <c r="E5" s="210" t="str">
        <f>'1'!E5</f>
        <v>KABUPATEN</v>
      </c>
      <c r="F5" s="206" t="str">
        <f>'1'!F5</f>
        <v>MOJOKERTO</v>
      </c>
      <c r="I5" s="210"/>
      <c r="J5" s="210"/>
    </row>
    <row r="6" spans="1:11" s="203" customFormat="1" ht="16.5" x14ac:dyDescent="0.2">
      <c r="E6" s="210" t="str">
        <f>'1'!E6</f>
        <v xml:space="preserve">TAHUN </v>
      </c>
      <c r="F6" s="206">
        <f>'1'!F6</f>
        <v>2021</v>
      </c>
      <c r="I6" s="210"/>
      <c r="J6" s="210"/>
    </row>
    <row r="7" spans="1:11" x14ac:dyDescent="0.2">
      <c r="A7" s="5"/>
      <c r="B7" s="5"/>
      <c r="C7" s="5"/>
      <c r="D7" s="5"/>
      <c r="E7" s="5"/>
      <c r="F7" s="5"/>
      <c r="G7" s="5"/>
      <c r="H7" s="5"/>
      <c r="K7" s="4"/>
    </row>
    <row r="8" spans="1:11" ht="30" customHeight="1" x14ac:dyDescent="0.2">
      <c r="A8" s="1170" t="s">
        <v>153</v>
      </c>
      <c r="B8" s="1170" t="s">
        <v>154</v>
      </c>
      <c r="C8" s="1170" t="s">
        <v>156</v>
      </c>
      <c r="D8" s="1293" t="s">
        <v>1014</v>
      </c>
      <c r="E8" s="1178" t="s">
        <v>561</v>
      </c>
      <c r="F8" s="1179"/>
      <c r="G8" s="1179"/>
      <c r="H8" s="1179"/>
      <c r="I8" s="1180"/>
      <c r="J8" s="1164" t="s">
        <v>562</v>
      </c>
      <c r="K8" s="14"/>
    </row>
    <row r="9" spans="1:11" ht="23.25" customHeight="1" x14ac:dyDescent="0.2">
      <c r="A9" s="1171"/>
      <c r="B9" s="1171"/>
      <c r="C9" s="1171"/>
      <c r="D9" s="1294"/>
      <c r="E9" s="1167" t="s">
        <v>106</v>
      </c>
      <c r="F9" s="1169"/>
      <c r="G9" s="1167" t="s">
        <v>107</v>
      </c>
      <c r="H9" s="1169"/>
      <c r="I9" s="1293" t="s">
        <v>53</v>
      </c>
      <c r="J9" s="1165"/>
      <c r="K9" s="14"/>
    </row>
    <row r="10" spans="1:11" ht="63" customHeight="1" x14ac:dyDescent="0.2">
      <c r="A10" s="1172"/>
      <c r="B10" s="1172"/>
      <c r="C10" s="1172"/>
      <c r="D10" s="1295"/>
      <c r="E10" s="37" t="s">
        <v>161</v>
      </c>
      <c r="F10" s="34" t="s">
        <v>164</v>
      </c>
      <c r="G10" s="37" t="s">
        <v>161</v>
      </c>
      <c r="H10" s="34" t="s">
        <v>164</v>
      </c>
      <c r="I10" s="1295"/>
      <c r="J10" s="1166"/>
      <c r="K10" s="14"/>
    </row>
    <row r="11" spans="1:11" x14ac:dyDescent="0.2">
      <c r="A11" s="129">
        <v>1</v>
      </c>
      <c r="B11" s="129">
        <v>2</v>
      </c>
      <c r="C11" s="129">
        <v>3</v>
      </c>
      <c r="D11" s="129">
        <v>4</v>
      </c>
      <c r="E11" s="129">
        <v>5</v>
      </c>
      <c r="F11" s="129">
        <v>6</v>
      </c>
      <c r="G11" s="129">
        <v>7</v>
      </c>
      <c r="H11" s="129">
        <v>8</v>
      </c>
      <c r="I11" s="129">
        <v>9</v>
      </c>
      <c r="J11" s="129">
        <v>10</v>
      </c>
      <c r="K11" s="4"/>
    </row>
    <row r="12" spans="1:11" ht="20.25" customHeight="1" x14ac:dyDescent="0.2">
      <c r="A12" s="14">
        <f>'9'!A9</f>
        <v>1</v>
      </c>
      <c r="B12" s="13" t="str">
        <f>'9'!B9</f>
        <v>Sooko</v>
      </c>
      <c r="C12" s="39" t="str">
        <f>'9'!C9</f>
        <v>Sooko</v>
      </c>
      <c r="D12" s="417">
        <v>629</v>
      </c>
      <c r="E12" s="417">
        <v>284</v>
      </c>
      <c r="F12" s="416">
        <f>E12/I12*100</f>
        <v>45.151033386327505</v>
      </c>
      <c r="G12" s="417">
        <v>345</v>
      </c>
      <c r="H12" s="422">
        <f>G12/I12*100</f>
        <v>54.848966613672502</v>
      </c>
      <c r="I12" s="417">
        <f>SUM(E12,G12)</f>
        <v>629</v>
      </c>
      <c r="J12" s="417">
        <v>0</v>
      </c>
      <c r="K12" s="4"/>
    </row>
    <row r="13" spans="1:11" ht="20.25" customHeight="1" x14ac:dyDescent="0.2">
      <c r="A13" s="14">
        <f>'9'!A10</f>
        <v>2</v>
      </c>
      <c r="B13" s="14" t="str">
        <f>'9'!B10</f>
        <v>Trowulan</v>
      </c>
      <c r="C13" s="12" t="str">
        <f>'9'!C10</f>
        <v>Trowulan</v>
      </c>
      <c r="D13" s="236">
        <v>414</v>
      </c>
      <c r="E13" s="419">
        <v>206</v>
      </c>
      <c r="F13" s="164">
        <f t="shared" ref="F13:F31" si="0">E13/I13*100</f>
        <v>49.75845410628019</v>
      </c>
      <c r="G13" s="419">
        <v>208</v>
      </c>
      <c r="H13" s="423">
        <f t="shared" ref="H13:H31" si="1">G13/I13*100</f>
        <v>50.24154589371981</v>
      </c>
      <c r="I13" s="419">
        <f>SUM(E13,G13)</f>
        <v>414</v>
      </c>
      <c r="J13" s="419">
        <v>0</v>
      </c>
      <c r="K13" s="4"/>
    </row>
    <row r="14" spans="1:11" ht="20.25" customHeight="1" x14ac:dyDescent="0.2">
      <c r="A14" s="14">
        <f>'9'!A11</f>
        <v>3</v>
      </c>
      <c r="B14" s="14"/>
      <c r="C14" s="12" t="str">
        <f>'9'!C11</f>
        <v>Tawangsari</v>
      </c>
      <c r="D14" s="236">
        <v>317</v>
      </c>
      <c r="E14" s="419">
        <v>165</v>
      </c>
      <c r="F14" s="164">
        <f t="shared" si="0"/>
        <v>52.050473186119874</v>
      </c>
      <c r="G14" s="419">
        <v>152</v>
      </c>
      <c r="H14" s="423">
        <f t="shared" si="1"/>
        <v>47.949526813880126</v>
      </c>
      <c r="I14" s="419">
        <f t="shared" ref="I14:I31" si="2">SUM(E14,G14)</f>
        <v>317</v>
      </c>
      <c r="J14" s="419">
        <v>0</v>
      </c>
      <c r="K14" s="4"/>
    </row>
    <row r="15" spans="1:11" ht="20.25" customHeight="1" x14ac:dyDescent="0.2">
      <c r="A15" s="14">
        <f>'9'!A12</f>
        <v>4</v>
      </c>
      <c r="B15" s="14" t="str">
        <f>'9'!B12</f>
        <v>Puri</v>
      </c>
      <c r="C15" s="12" t="str">
        <f>'9'!C12</f>
        <v>Puri</v>
      </c>
      <c r="D15" s="236">
        <v>627</v>
      </c>
      <c r="E15" s="419">
        <v>268</v>
      </c>
      <c r="F15" s="164">
        <f t="shared" si="0"/>
        <v>42.743221690590111</v>
      </c>
      <c r="G15" s="419">
        <v>359</v>
      </c>
      <c r="H15" s="423">
        <f t="shared" si="1"/>
        <v>57.256778309409881</v>
      </c>
      <c r="I15" s="419">
        <f t="shared" si="2"/>
        <v>627</v>
      </c>
      <c r="J15" s="419">
        <v>3</v>
      </c>
      <c r="K15" s="4"/>
    </row>
    <row r="16" spans="1:11" ht="20.25" customHeight="1" x14ac:dyDescent="0.2">
      <c r="A16" s="14">
        <f>'9'!A13</f>
        <v>5</v>
      </c>
      <c r="B16" s="14" t="str">
        <f>'9'!B13</f>
        <v>Mojoanyar</v>
      </c>
      <c r="C16" s="12" t="str">
        <f>'9'!C13</f>
        <v>Gayaman</v>
      </c>
      <c r="D16" s="236">
        <v>687</v>
      </c>
      <c r="E16" s="419">
        <v>236</v>
      </c>
      <c r="F16" s="164">
        <f t="shared" si="0"/>
        <v>34.352256186317319</v>
      </c>
      <c r="G16" s="419">
        <v>451</v>
      </c>
      <c r="H16" s="423">
        <f t="shared" si="1"/>
        <v>65.647743813682681</v>
      </c>
      <c r="I16" s="419">
        <f t="shared" si="2"/>
        <v>687</v>
      </c>
      <c r="J16" s="419">
        <v>0</v>
      </c>
      <c r="K16" s="4"/>
    </row>
    <row r="17" spans="1:11" ht="20.25" customHeight="1" x14ac:dyDescent="0.2">
      <c r="A17" s="14">
        <f>'9'!A14</f>
        <v>6</v>
      </c>
      <c r="B17" s="14" t="str">
        <f>'9'!B14</f>
        <v>Bangsal</v>
      </c>
      <c r="C17" s="12" t="str">
        <f>'9'!C14</f>
        <v>Bangsal</v>
      </c>
      <c r="D17" s="236">
        <v>528</v>
      </c>
      <c r="E17" s="419">
        <v>157</v>
      </c>
      <c r="F17" s="164">
        <f t="shared" si="0"/>
        <v>29.734848484848484</v>
      </c>
      <c r="G17" s="419">
        <v>371</v>
      </c>
      <c r="H17" s="423">
        <f t="shared" si="1"/>
        <v>70.265151515151516</v>
      </c>
      <c r="I17" s="419">
        <f t="shared" si="2"/>
        <v>528</v>
      </c>
      <c r="J17" s="419">
        <v>0</v>
      </c>
      <c r="K17" s="4"/>
    </row>
    <row r="18" spans="1:11" ht="20.25" customHeight="1" x14ac:dyDescent="0.2">
      <c r="A18" s="14">
        <f>'9'!A15</f>
        <v>7</v>
      </c>
      <c r="B18" s="14" t="str">
        <f>'9'!B15</f>
        <v>Gedeg</v>
      </c>
      <c r="C18" s="12" t="str">
        <f>'9'!C15</f>
        <v>Gedeg</v>
      </c>
      <c r="D18" s="236">
        <v>374</v>
      </c>
      <c r="E18" s="419">
        <v>141</v>
      </c>
      <c r="F18" s="164">
        <f>E18/I18*100</f>
        <v>37.700534759358291</v>
      </c>
      <c r="G18" s="419">
        <v>233</v>
      </c>
      <c r="H18" s="423">
        <f t="shared" si="1"/>
        <v>62.299465240641716</v>
      </c>
      <c r="I18" s="419">
        <f t="shared" si="2"/>
        <v>374</v>
      </c>
      <c r="J18" s="419">
        <v>0</v>
      </c>
      <c r="K18" s="4"/>
    </row>
    <row r="19" spans="1:11" ht="20.25" customHeight="1" x14ac:dyDescent="0.2">
      <c r="A19" s="14">
        <f>'9'!A16</f>
        <v>8</v>
      </c>
      <c r="B19" s="14"/>
      <c r="C19" s="12" t="str">
        <f>'9'!C16</f>
        <v>Lespadangan</v>
      </c>
      <c r="D19" s="236">
        <v>344</v>
      </c>
      <c r="E19" s="419">
        <v>149</v>
      </c>
      <c r="F19" s="164">
        <f t="shared" si="0"/>
        <v>43.313953488372093</v>
      </c>
      <c r="G19" s="419">
        <v>195</v>
      </c>
      <c r="H19" s="423">
        <f t="shared" si="1"/>
        <v>56.686046511627907</v>
      </c>
      <c r="I19" s="419">
        <f t="shared" si="2"/>
        <v>344</v>
      </c>
      <c r="J19" s="419">
        <v>0</v>
      </c>
      <c r="K19" s="4"/>
    </row>
    <row r="20" spans="1:11" ht="20.25" customHeight="1" x14ac:dyDescent="0.2">
      <c r="A20" s="14">
        <f>'9'!A17</f>
        <v>9</v>
      </c>
      <c r="B20" s="14" t="str">
        <f>'9'!B17</f>
        <v>Kemlagi</v>
      </c>
      <c r="C20" s="12" t="str">
        <f>'9'!C17</f>
        <v>Kemlagi</v>
      </c>
      <c r="D20" s="236">
        <v>451</v>
      </c>
      <c r="E20" s="419">
        <v>184</v>
      </c>
      <c r="F20" s="164">
        <f t="shared" si="0"/>
        <v>40.798226164079821</v>
      </c>
      <c r="G20" s="419">
        <v>267</v>
      </c>
      <c r="H20" s="423">
        <f t="shared" si="1"/>
        <v>59.201773835920179</v>
      </c>
      <c r="I20" s="419">
        <f t="shared" si="2"/>
        <v>451</v>
      </c>
      <c r="J20" s="419">
        <v>0</v>
      </c>
      <c r="K20" s="4"/>
    </row>
    <row r="21" spans="1:11" ht="20.25" customHeight="1" x14ac:dyDescent="0.2">
      <c r="A21" s="14">
        <f>'9'!A18</f>
        <v>10</v>
      </c>
      <c r="B21" s="14"/>
      <c r="C21" s="12" t="str">
        <f>'9'!C18</f>
        <v>Kedungsari</v>
      </c>
      <c r="D21" s="236">
        <v>225</v>
      </c>
      <c r="E21" s="419">
        <v>116</v>
      </c>
      <c r="F21" s="164">
        <f t="shared" si="0"/>
        <v>51.555555555555557</v>
      </c>
      <c r="G21" s="419">
        <v>109</v>
      </c>
      <c r="H21" s="423">
        <f t="shared" si="1"/>
        <v>48.444444444444443</v>
      </c>
      <c r="I21" s="419">
        <f t="shared" si="2"/>
        <v>225</v>
      </c>
      <c r="J21" s="419">
        <v>0</v>
      </c>
      <c r="K21" s="4"/>
    </row>
    <row r="22" spans="1:11" ht="20.25" customHeight="1" x14ac:dyDescent="0.2">
      <c r="A22" s="14">
        <f>'9'!A19</f>
        <v>11</v>
      </c>
      <c r="B22" s="14" t="str">
        <f>'9'!B19</f>
        <v>Dawarblandong</v>
      </c>
      <c r="C22" s="12" t="str">
        <f>'9'!C19</f>
        <v>Dawarblandong</v>
      </c>
      <c r="D22" s="236">
        <v>506</v>
      </c>
      <c r="E22" s="419">
        <v>244</v>
      </c>
      <c r="F22" s="164">
        <f t="shared" si="0"/>
        <v>48.221343873517789</v>
      </c>
      <c r="G22" s="419">
        <v>262</v>
      </c>
      <c r="H22" s="423">
        <f t="shared" si="1"/>
        <v>51.778656126482211</v>
      </c>
      <c r="I22" s="419">
        <f t="shared" si="2"/>
        <v>506</v>
      </c>
      <c r="J22" s="419">
        <v>1</v>
      </c>
      <c r="K22" s="4"/>
    </row>
    <row r="23" spans="1:11" ht="20.25" customHeight="1" x14ac:dyDescent="0.2">
      <c r="A23" s="14">
        <f>'9'!A20</f>
        <v>12</v>
      </c>
      <c r="B23" s="14" t="str">
        <f>'9'!B20</f>
        <v>Jetis</v>
      </c>
      <c r="C23" s="12" t="str">
        <f>'9'!C20</f>
        <v>Kupang</v>
      </c>
      <c r="D23" s="236">
        <v>341</v>
      </c>
      <c r="E23" s="419">
        <v>168</v>
      </c>
      <c r="F23" s="164">
        <f t="shared" si="0"/>
        <v>49.266862170087975</v>
      </c>
      <c r="G23" s="419">
        <v>173</v>
      </c>
      <c r="H23" s="423">
        <f t="shared" si="1"/>
        <v>50.733137829912025</v>
      </c>
      <c r="I23" s="419">
        <f t="shared" si="2"/>
        <v>341</v>
      </c>
      <c r="J23" s="419">
        <v>2</v>
      </c>
      <c r="K23" s="4"/>
    </row>
    <row r="24" spans="1:11" ht="20.25" customHeight="1" x14ac:dyDescent="0.2">
      <c r="A24" s="14">
        <f>'9'!A21</f>
        <v>13</v>
      </c>
      <c r="B24" s="14"/>
      <c r="C24" s="12" t="str">
        <f>'9'!C21</f>
        <v>Jetis</v>
      </c>
      <c r="D24" s="236">
        <v>335</v>
      </c>
      <c r="E24" s="419">
        <v>172</v>
      </c>
      <c r="F24" s="164">
        <f t="shared" si="0"/>
        <v>51.343283582089548</v>
      </c>
      <c r="G24" s="419">
        <v>163</v>
      </c>
      <c r="H24" s="423">
        <f t="shared" si="1"/>
        <v>48.656716417910445</v>
      </c>
      <c r="I24" s="419">
        <f t="shared" si="2"/>
        <v>335</v>
      </c>
      <c r="J24" s="419">
        <v>0</v>
      </c>
      <c r="K24" s="161"/>
    </row>
    <row r="25" spans="1:11" ht="20.25" customHeight="1" x14ac:dyDescent="0.2">
      <c r="A25" s="14">
        <f>'9'!A22</f>
        <v>14</v>
      </c>
      <c r="B25" s="14" t="str">
        <f>'9'!B22</f>
        <v>Mojosari</v>
      </c>
      <c r="C25" s="12" t="str">
        <f>'9'!C22</f>
        <v>Mojosari</v>
      </c>
      <c r="D25" s="236">
        <v>328</v>
      </c>
      <c r="E25" s="419">
        <v>136</v>
      </c>
      <c r="F25" s="164">
        <f t="shared" si="0"/>
        <v>41.463414634146339</v>
      </c>
      <c r="G25" s="419">
        <v>192</v>
      </c>
      <c r="H25" s="423">
        <f t="shared" si="1"/>
        <v>58.536585365853654</v>
      </c>
      <c r="I25" s="419">
        <f t="shared" si="2"/>
        <v>328</v>
      </c>
      <c r="J25" s="419">
        <v>1</v>
      </c>
      <c r="K25" s="4"/>
    </row>
    <row r="26" spans="1:11" ht="20.25" customHeight="1" x14ac:dyDescent="0.2">
      <c r="A26" s="14">
        <f>'9'!A23</f>
        <v>15</v>
      </c>
      <c r="B26" s="14"/>
      <c r="C26" s="12" t="str">
        <f>'9'!C23</f>
        <v>Modopuro</v>
      </c>
      <c r="D26" s="236">
        <v>549</v>
      </c>
      <c r="E26" s="419">
        <v>250</v>
      </c>
      <c r="F26" s="164">
        <f t="shared" si="0"/>
        <v>45.537340619307834</v>
      </c>
      <c r="G26" s="419">
        <v>299</v>
      </c>
      <c r="H26" s="423">
        <f t="shared" si="1"/>
        <v>54.462659380692166</v>
      </c>
      <c r="I26" s="419">
        <f t="shared" si="2"/>
        <v>549</v>
      </c>
      <c r="J26" s="419">
        <v>1</v>
      </c>
      <c r="K26" s="4"/>
    </row>
    <row r="27" spans="1:11" ht="20.25" customHeight="1" x14ac:dyDescent="0.2">
      <c r="A27" s="14">
        <f>'9'!A24</f>
        <v>16</v>
      </c>
      <c r="B27" s="14" t="str">
        <f>'9'!B24</f>
        <v>Pungging</v>
      </c>
      <c r="C27" s="12" t="str">
        <f>'9'!C24</f>
        <v>Pungging</v>
      </c>
      <c r="D27" s="236">
        <v>692</v>
      </c>
      <c r="E27" s="419">
        <v>342</v>
      </c>
      <c r="F27" s="164">
        <f t="shared" si="0"/>
        <v>49.421965317919074</v>
      </c>
      <c r="G27" s="419">
        <v>350</v>
      </c>
      <c r="H27" s="423">
        <f t="shared" si="1"/>
        <v>50.578034682080933</v>
      </c>
      <c r="I27" s="419">
        <f t="shared" si="2"/>
        <v>692</v>
      </c>
      <c r="J27" s="419">
        <v>1</v>
      </c>
      <c r="K27" s="4"/>
    </row>
    <row r="28" spans="1:11" ht="20.25" customHeight="1" x14ac:dyDescent="0.2">
      <c r="A28" s="14">
        <f>'9'!A25</f>
        <v>17</v>
      </c>
      <c r="B28" s="14"/>
      <c r="C28" s="12" t="str">
        <f>'9'!C25</f>
        <v>Watukenongo</v>
      </c>
      <c r="D28" s="236">
        <v>491</v>
      </c>
      <c r="E28" s="419">
        <v>180</v>
      </c>
      <c r="F28" s="164">
        <f t="shared" si="0"/>
        <v>36.65987780040733</v>
      </c>
      <c r="G28" s="419">
        <v>311</v>
      </c>
      <c r="H28" s="423">
        <f t="shared" si="1"/>
        <v>63.340122199592663</v>
      </c>
      <c r="I28" s="419">
        <f t="shared" si="2"/>
        <v>491</v>
      </c>
      <c r="J28" s="419">
        <v>0</v>
      </c>
      <c r="K28" s="4"/>
    </row>
    <row r="29" spans="1:11" ht="20.25" customHeight="1" x14ac:dyDescent="0.2">
      <c r="A29" s="14">
        <f>'9'!A26</f>
        <v>18</v>
      </c>
      <c r="B29" s="14" t="str">
        <f>'9'!B26</f>
        <v>Ngoro</v>
      </c>
      <c r="C29" s="12" t="str">
        <f>'9'!C26</f>
        <v>Ngoro</v>
      </c>
      <c r="D29" s="236">
        <v>434</v>
      </c>
      <c r="E29" s="419">
        <v>238</v>
      </c>
      <c r="F29" s="164">
        <f t="shared" si="0"/>
        <v>54.838709677419352</v>
      </c>
      <c r="G29" s="419">
        <v>196</v>
      </c>
      <c r="H29" s="423">
        <f t="shared" si="1"/>
        <v>45.161290322580641</v>
      </c>
      <c r="I29" s="419">
        <f t="shared" si="2"/>
        <v>434</v>
      </c>
      <c r="J29" s="419">
        <v>2</v>
      </c>
      <c r="K29" s="45"/>
    </row>
    <row r="30" spans="1:11" ht="20.25" customHeight="1" x14ac:dyDescent="0.2">
      <c r="A30" s="14">
        <f>'9'!A27</f>
        <v>19</v>
      </c>
      <c r="B30" s="14"/>
      <c r="C30" s="12" t="str">
        <f>'9'!C27</f>
        <v>Manduro</v>
      </c>
      <c r="D30" s="236">
        <v>337</v>
      </c>
      <c r="E30" s="419">
        <v>153</v>
      </c>
      <c r="F30" s="164">
        <f t="shared" si="0"/>
        <v>45.40059347181009</v>
      </c>
      <c r="G30" s="419">
        <v>184</v>
      </c>
      <c r="H30" s="423">
        <f t="shared" si="1"/>
        <v>54.59940652818991</v>
      </c>
      <c r="I30" s="419">
        <f t="shared" si="2"/>
        <v>337</v>
      </c>
      <c r="J30" s="419">
        <v>0</v>
      </c>
      <c r="K30" s="4"/>
    </row>
    <row r="31" spans="1:11" ht="20.25" customHeight="1" x14ac:dyDescent="0.2">
      <c r="A31" s="14">
        <f>'9'!A28</f>
        <v>20</v>
      </c>
      <c r="B31" s="14" t="str">
        <f>'9'!B28</f>
        <v>Dlanggu</v>
      </c>
      <c r="C31" s="12" t="str">
        <f>'9'!C28</f>
        <v>Dlanggu</v>
      </c>
      <c r="D31" s="236">
        <v>257</v>
      </c>
      <c r="E31" s="419">
        <v>128</v>
      </c>
      <c r="F31" s="164">
        <f t="shared" si="0"/>
        <v>49.805447470817121</v>
      </c>
      <c r="G31" s="419">
        <v>129</v>
      </c>
      <c r="H31" s="423">
        <f t="shared" si="1"/>
        <v>50.194552529182879</v>
      </c>
      <c r="I31" s="419">
        <f t="shared" si="2"/>
        <v>257</v>
      </c>
      <c r="J31" s="419">
        <v>1</v>
      </c>
      <c r="K31" s="4"/>
    </row>
    <row r="32" spans="1:11" ht="20.25" customHeight="1" x14ac:dyDescent="0.2">
      <c r="A32" s="14">
        <f>'9'!A29</f>
        <v>21</v>
      </c>
      <c r="B32" s="14" t="str">
        <f>'9'!B29</f>
        <v>Kutorejo</v>
      </c>
      <c r="C32" s="12" t="str">
        <f>'9'!C29</f>
        <v>Kutorejo</v>
      </c>
      <c r="D32" s="236">
        <v>270</v>
      </c>
      <c r="E32" s="419">
        <v>138</v>
      </c>
      <c r="F32" s="164">
        <f t="shared" ref="F32:F38" si="3">E32/I32*100</f>
        <v>51.111111111111107</v>
      </c>
      <c r="G32" s="419">
        <v>132</v>
      </c>
      <c r="H32" s="423">
        <f t="shared" ref="H32:H38" si="4">G32/I32*100</f>
        <v>48.888888888888886</v>
      </c>
      <c r="I32" s="419">
        <f t="shared" ref="I32:I38" si="5">SUM(E32,G32)</f>
        <v>270</v>
      </c>
      <c r="J32" s="419">
        <v>0</v>
      </c>
      <c r="K32" s="4"/>
    </row>
    <row r="33" spans="1:11" ht="20.25" customHeight="1" x14ac:dyDescent="0.2">
      <c r="A33" s="14">
        <f>'9'!A30</f>
        <v>22</v>
      </c>
      <c r="B33" s="14"/>
      <c r="C33" s="12" t="str">
        <f>'9'!C30</f>
        <v>Pesanggrahan</v>
      </c>
      <c r="D33" s="236">
        <v>449</v>
      </c>
      <c r="E33" s="419">
        <v>179</v>
      </c>
      <c r="F33" s="164">
        <f t="shared" si="3"/>
        <v>39.866369710467708</v>
      </c>
      <c r="G33" s="419">
        <v>270</v>
      </c>
      <c r="H33" s="423">
        <f t="shared" si="4"/>
        <v>60.133630289532292</v>
      </c>
      <c r="I33" s="419">
        <f t="shared" si="5"/>
        <v>449</v>
      </c>
      <c r="J33" s="419">
        <v>1</v>
      </c>
      <c r="K33" s="4"/>
    </row>
    <row r="34" spans="1:11" ht="20.25" customHeight="1" x14ac:dyDescent="0.2">
      <c r="A34" s="14">
        <f>'9'!A31</f>
        <v>23</v>
      </c>
      <c r="B34" s="14" t="str">
        <f>'9'!B31</f>
        <v>Pacet</v>
      </c>
      <c r="C34" s="12" t="str">
        <f>'9'!C31</f>
        <v>Pacet</v>
      </c>
      <c r="D34" s="236">
        <v>15</v>
      </c>
      <c r="E34" s="419">
        <v>7</v>
      </c>
      <c r="F34" s="164">
        <f t="shared" si="3"/>
        <v>46.666666666666664</v>
      </c>
      <c r="G34" s="419">
        <v>8</v>
      </c>
      <c r="H34" s="423">
        <f t="shared" si="4"/>
        <v>53.333333333333336</v>
      </c>
      <c r="I34" s="419">
        <f t="shared" si="5"/>
        <v>15</v>
      </c>
      <c r="J34" s="419">
        <v>0</v>
      </c>
      <c r="K34" s="4"/>
    </row>
    <row r="35" spans="1:11" ht="20.25" customHeight="1" x14ac:dyDescent="0.2">
      <c r="A35" s="14">
        <f>'9'!A32</f>
        <v>24</v>
      </c>
      <c r="B35" s="14"/>
      <c r="C35" s="12" t="str">
        <f>'9'!C32</f>
        <v>Pandan</v>
      </c>
      <c r="D35" s="236">
        <v>308</v>
      </c>
      <c r="E35" s="419">
        <v>125</v>
      </c>
      <c r="F35" s="164">
        <f t="shared" si="3"/>
        <v>40.584415584415581</v>
      </c>
      <c r="G35" s="419">
        <v>183</v>
      </c>
      <c r="H35" s="423">
        <f t="shared" si="4"/>
        <v>59.415584415584412</v>
      </c>
      <c r="I35" s="419">
        <f t="shared" si="5"/>
        <v>308</v>
      </c>
      <c r="J35" s="419">
        <v>0</v>
      </c>
      <c r="K35" s="4"/>
    </row>
    <row r="36" spans="1:11" ht="20.25" customHeight="1" x14ac:dyDescent="0.2">
      <c r="A36" s="14">
        <f>'9'!A33</f>
        <v>25</v>
      </c>
      <c r="B36" s="14" t="str">
        <f>'9'!B33</f>
        <v>Trawas</v>
      </c>
      <c r="C36" s="12" t="str">
        <f>'9'!C33</f>
        <v>Trawas</v>
      </c>
      <c r="D36" s="236">
        <v>320</v>
      </c>
      <c r="E36" s="419">
        <v>112</v>
      </c>
      <c r="F36" s="164">
        <f t="shared" si="3"/>
        <v>35</v>
      </c>
      <c r="G36" s="419">
        <v>208</v>
      </c>
      <c r="H36" s="423">
        <f t="shared" si="4"/>
        <v>65</v>
      </c>
      <c r="I36" s="419">
        <f t="shared" si="5"/>
        <v>320</v>
      </c>
      <c r="J36" s="419">
        <v>0</v>
      </c>
      <c r="K36" s="45"/>
    </row>
    <row r="37" spans="1:11" ht="20.25" customHeight="1" x14ac:dyDescent="0.2">
      <c r="A37" s="14">
        <f>'9'!A34</f>
        <v>26</v>
      </c>
      <c r="B37" s="14" t="str">
        <f>'9'!B34</f>
        <v>Gondang</v>
      </c>
      <c r="C37" s="12" t="str">
        <f>'9'!C34</f>
        <v>Gondang</v>
      </c>
      <c r="D37" s="236">
        <v>434</v>
      </c>
      <c r="E37" s="419">
        <v>198</v>
      </c>
      <c r="F37" s="164">
        <f t="shared" si="3"/>
        <v>45.622119815668206</v>
      </c>
      <c r="G37" s="419">
        <v>236</v>
      </c>
      <c r="H37" s="423">
        <f t="shared" si="4"/>
        <v>54.377880184331794</v>
      </c>
      <c r="I37" s="419">
        <f t="shared" si="5"/>
        <v>434</v>
      </c>
      <c r="J37" s="419">
        <v>0</v>
      </c>
      <c r="K37" s="4"/>
    </row>
    <row r="38" spans="1:11" ht="20.25" customHeight="1" x14ac:dyDescent="0.2">
      <c r="A38" s="14">
        <f>'9'!A35</f>
        <v>27</v>
      </c>
      <c r="B38" s="14" t="str">
        <f>'9'!B35</f>
        <v>Jatirejo</v>
      </c>
      <c r="C38" s="12" t="str">
        <f>'9'!C35</f>
        <v>Jatirejo</v>
      </c>
      <c r="D38" s="236">
        <v>254</v>
      </c>
      <c r="E38" s="419">
        <v>103</v>
      </c>
      <c r="F38" s="164">
        <f t="shared" si="3"/>
        <v>40.551181102362207</v>
      </c>
      <c r="G38" s="419">
        <v>151</v>
      </c>
      <c r="H38" s="423">
        <f t="shared" si="4"/>
        <v>59.4488188976378</v>
      </c>
      <c r="I38" s="419">
        <f t="shared" si="5"/>
        <v>254</v>
      </c>
      <c r="J38" s="419">
        <v>0</v>
      </c>
      <c r="K38" s="4"/>
    </row>
    <row r="39" spans="1:11" ht="20.25" customHeight="1" x14ac:dyDescent="0.2">
      <c r="A39" s="14">
        <v>28</v>
      </c>
      <c r="B39" s="15" t="s">
        <v>1169</v>
      </c>
      <c r="C39" s="16"/>
      <c r="D39" s="418">
        <v>804</v>
      </c>
      <c r="E39" s="419">
        <v>446</v>
      </c>
      <c r="F39" s="164">
        <f>E39/I39*100</f>
        <v>55.472636815920396</v>
      </c>
      <c r="G39" s="419">
        <v>358</v>
      </c>
      <c r="H39" s="423">
        <f>G39/I39*100</f>
        <v>44.527363184079604</v>
      </c>
      <c r="I39" s="419">
        <f>SUM(E39,G39)</f>
        <v>804</v>
      </c>
      <c r="J39" s="419">
        <v>9</v>
      </c>
      <c r="K39" s="4"/>
    </row>
    <row r="40" spans="1:11" ht="24" customHeight="1" x14ac:dyDescent="0.2">
      <c r="A40" s="271" t="s">
        <v>157</v>
      </c>
      <c r="B40" s="272"/>
      <c r="C40" s="275"/>
      <c r="D40" s="420">
        <f>SUM(D12:D39)</f>
        <v>11720</v>
      </c>
      <c r="E40" s="420">
        <f>SUM(E12:E39)</f>
        <v>5225</v>
      </c>
      <c r="F40" s="421">
        <f>E40/I40*100</f>
        <v>44.581911262798634</v>
      </c>
      <c r="G40" s="420">
        <f>SUM(G12:G39)</f>
        <v>6495</v>
      </c>
      <c r="H40" s="421">
        <f>G40/I40*100</f>
        <v>55.418088737201366</v>
      </c>
      <c r="I40" s="420">
        <f>SUM(I12:I39)</f>
        <v>11720</v>
      </c>
      <c r="J40" s="420">
        <f>SUM(J12:J39)</f>
        <v>22</v>
      </c>
      <c r="K40" s="4"/>
    </row>
    <row r="41" spans="1:11" ht="24" customHeight="1" x14ac:dyDescent="0.2">
      <c r="A41" s="271" t="s">
        <v>985</v>
      </c>
      <c r="B41" s="272"/>
      <c r="C41" s="272"/>
      <c r="D41" s="277">
        <v>13555</v>
      </c>
      <c r="E41" s="278"/>
      <c r="F41" s="279"/>
      <c r="G41" s="278"/>
      <c r="H41" s="279"/>
      <c r="I41" s="278"/>
      <c r="J41" s="280"/>
      <c r="K41" s="4"/>
    </row>
    <row r="42" spans="1:11" ht="24" customHeight="1" x14ac:dyDescent="0.2">
      <c r="A42" s="281" t="s">
        <v>1032</v>
      </c>
      <c r="B42" s="268"/>
      <c r="C42" s="268"/>
      <c r="D42" s="269"/>
      <c r="E42" s="269"/>
      <c r="F42" s="378"/>
      <c r="G42" s="284">
        <f>D40/D41*100</f>
        <v>86.462559940981194</v>
      </c>
      <c r="H42" s="282"/>
      <c r="I42" s="270"/>
      <c r="J42" s="283"/>
      <c r="K42" s="4"/>
    </row>
    <row r="43" spans="1:11" ht="24" customHeight="1" x14ac:dyDescent="0.2">
      <c r="A43" s="271" t="s">
        <v>1013</v>
      </c>
      <c r="B43" s="272"/>
      <c r="C43" s="272"/>
      <c r="D43" s="273"/>
      <c r="E43" s="1352"/>
      <c r="F43" s="1352"/>
      <c r="G43" s="1352"/>
      <c r="H43" s="1352"/>
      <c r="I43" s="285">
        <f>I40/'2'!$E$28*100000</f>
        <v>1030.8924696471656</v>
      </c>
      <c r="J43" s="274"/>
      <c r="K43" s="4"/>
    </row>
    <row r="44" spans="1:11" ht="24" customHeight="1" x14ac:dyDescent="0.2">
      <c r="A44" s="251" t="s">
        <v>563</v>
      </c>
      <c r="B44" s="251"/>
      <c r="C44" s="251"/>
      <c r="D44" s="272"/>
      <c r="E44" s="272"/>
      <c r="F44" s="272"/>
      <c r="G44" s="272"/>
      <c r="H44" s="272"/>
      <c r="I44" s="286">
        <v>2513</v>
      </c>
      <c r="J44" s="274"/>
      <c r="K44" s="4"/>
    </row>
    <row r="45" spans="1:11" ht="24" customHeight="1" x14ac:dyDescent="0.2">
      <c r="A45" s="276" t="s">
        <v>564</v>
      </c>
      <c r="B45" s="271"/>
      <c r="C45" s="272"/>
      <c r="D45" s="272"/>
      <c r="E45" s="272"/>
      <c r="F45" s="272"/>
      <c r="G45" s="272"/>
      <c r="H45" s="272"/>
      <c r="I45" s="287">
        <f>I40/I44*100</f>
        <v>466.37485077596494</v>
      </c>
      <c r="J45" s="274"/>
      <c r="K45" s="4"/>
    </row>
    <row r="46" spans="1:11" ht="24" customHeight="1" x14ac:dyDescent="0.2">
      <c r="A46" s="1207" t="s">
        <v>565</v>
      </c>
      <c r="B46" s="1208"/>
      <c r="C46" s="1208"/>
      <c r="D46" s="1208"/>
      <c r="E46" s="1208"/>
      <c r="F46" s="1208"/>
      <c r="G46" s="1208"/>
      <c r="H46" s="1208"/>
      <c r="I46" s="1208"/>
      <c r="J46" s="860">
        <f>J40/(12%*I44)*100</f>
        <v>7.2953972675421142</v>
      </c>
      <c r="K46" s="4"/>
    </row>
    <row r="47" spans="1:11" ht="14.25" customHeight="1" x14ac:dyDescent="0.2">
      <c r="B47" s="3"/>
      <c r="C47" s="3"/>
      <c r="D47" s="3"/>
      <c r="E47" s="3"/>
      <c r="F47" s="3"/>
      <c r="G47" s="3"/>
      <c r="H47" s="3"/>
      <c r="I47" s="3"/>
      <c r="J47" s="3"/>
      <c r="K47" s="4"/>
    </row>
    <row r="48" spans="1:11" ht="14.25" customHeight="1" x14ac:dyDescent="0.2">
      <c r="A48" s="689" t="s">
        <v>1344</v>
      </c>
      <c r="B48" s="689"/>
      <c r="I48" s="162"/>
      <c r="J48" s="163"/>
      <c r="K48" s="4"/>
    </row>
    <row r="49" spans="1:11" ht="21" customHeight="1" x14ac:dyDescent="0.2">
      <c r="A49" s="689" t="s">
        <v>36</v>
      </c>
      <c r="B49" s="689"/>
      <c r="K49" s="4"/>
    </row>
    <row r="50" spans="1:11" x14ac:dyDescent="0.2">
      <c r="A50" s="689"/>
      <c r="B50" s="689" t="s">
        <v>566</v>
      </c>
      <c r="K50" s="4"/>
    </row>
    <row r="51" spans="1:11" x14ac:dyDescent="0.2">
      <c r="A51" s="689"/>
      <c r="B51" s="689" t="s">
        <v>567</v>
      </c>
      <c r="K51" s="4"/>
    </row>
    <row r="52" spans="1:11" x14ac:dyDescent="0.2">
      <c r="K52" s="4"/>
    </row>
  </sheetData>
  <mergeCells count="13">
    <mergeCell ref="A46:I46"/>
    <mergeCell ref="E9:F9"/>
    <mergeCell ref="G9:H9"/>
    <mergeCell ref="I9:I10"/>
    <mergeCell ref="A8:A10"/>
    <mergeCell ref="B8:B10"/>
    <mergeCell ref="C8:C10"/>
    <mergeCell ref="A3:J3"/>
    <mergeCell ref="A4:J4"/>
    <mergeCell ref="E8:I8"/>
    <mergeCell ref="D8:D10"/>
    <mergeCell ref="J8:J10"/>
    <mergeCell ref="E43:H43"/>
  </mergeCells>
  <phoneticPr fontId="0" type="noConversion"/>
  <conditionalFormatting sqref="E49">
    <cfRule type="cellIs" dxfId="0" priority="1" stopIfTrue="1" operator="notEqual">
      <formula>#REF!</formula>
    </cfRule>
  </conditionalFormatting>
  <printOptions horizontalCentered="1"/>
  <pageMargins left="1.05" right="0.9" top="1.03" bottom="0.47" header="0" footer="0"/>
  <pageSetup paperSize="130" scale="45" orientation="landscape" r:id="rId1"/>
  <headerFooter alignWithMargins="0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pageSetUpPr fitToPage="1"/>
  </sheetPr>
  <dimension ref="A1:AC45"/>
  <sheetViews>
    <sheetView view="pageBreakPreview" topLeftCell="B7" zoomScale="60" zoomScaleNormal="53" workbookViewId="0">
      <selection activeCell="D48" sqref="D48"/>
    </sheetView>
  </sheetViews>
  <sheetFormatPr defaultColWidth="8.7109375" defaultRowHeight="15" x14ac:dyDescent="0.2"/>
  <cols>
    <col min="1" max="1" width="5.7109375" style="4" customWidth="1"/>
    <col min="2" max="3" width="21.7109375" style="4" customWidth="1"/>
    <col min="4" max="20" width="9.7109375" style="4" customWidth="1"/>
    <col min="21" max="21" width="9.42578125" style="4" customWidth="1"/>
    <col min="22" max="29" width="9.7109375" style="4" customWidth="1"/>
    <col min="30" max="252" width="9.140625" style="4" customWidth="1"/>
    <col min="253" max="253" width="5.7109375" style="4" customWidth="1"/>
    <col min="254" max="255" width="21.7109375" style="4" customWidth="1"/>
    <col min="256" max="16384" width="8.7109375" style="4"/>
  </cols>
  <sheetData>
    <row r="1" spans="1:29" x14ac:dyDescent="0.2">
      <c r="A1" s="3" t="s">
        <v>225</v>
      </c>
    </row>
    <row r="3" spans="1:29" s="203" customFormat="1" ht="16.5" x14ac:dyDescent="0.2">
      <c r="A3" s="217" t="s">
        <v>568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</row>
    <row r="4" spans="1:29" s="203" customFormat="1" ht="16.5" x14ac:dyDescent="0.2">
      <c r="E4" s="206"/>
      <c r="F4" s="206"/>
      <c r="M4" s="210" t="str">
        <f>'1'!E5</f>
        <v>KABUPATEN</v>
      </c>
      <c r="N4" s="206" t="str">
        <f>'1'!F5</f>
        <v>MOJOKERTO</v>
      </c>
      <c r="V4" s="202"/>
      <c r="W4" s="202"/>
      <c r="X4" s="202"/>
    </row>
    <row r="5" spans="1:29" s="203" customFormat="1" ht="16.5" x14ac:dyDescent="0.2">
      <c r="E5" s="206"/>
      <c r="F5" s="206"/>
      <c r="M5" s="210" t="str">
        <f>'1'!E6</f>
        <v xml:space="preserve">TAHUN </v>
      </c>
      <c r="N5" s="206">
        <f>'1'!F6</f>
        <v>2021</v>
      </c>
    </row>
    <row r="6" spans="1:29" x14ac:dyDescent="0.2">
      <c r="A6" s="1359"/>
      <c r="B6" s="1359"/>
      <c r="C6" s="1359"/>
      <c r="D6" s="6"/>
      <c r="E6" s="6"/>
      <c r="F6" s="6"/>
    </row>
    <row r="7" spans="1:29" ht="54" customHeight="1" x14ac:dyDescent="0.2">
      <c r="A7" s="1170" t="s">
        <v>153</v>
      </c>
      <c r="B7" s="1170" t="s">
        <v>154</v>
      </c>
      <c r="C7" s="1170" t="s">
        <v>156</v>
      </c>
      <c r="D7" s="1353" t="s">
        <v>569</v>
      </c>
      <c r="E7" s="1354"/>
      <c r="F7" s="1355"/>
      <c r="G7" s="1353" t="s">
        <v>570</v>
      </c>
      <c r="H7" s="1354"/>
      <c r="I7" s="1355"/>
      <c r="J7" s="1178" t="s">
        <v>571</v>
      </c>
      <c r="K7" s="1179"/>
      <c r="L7" s="1179"/>
      <c r="M7" s="1179"/>
      <c r="N7" s="1179"/>
      <c r="O7" s="1180"/>
      <c r="P7" s="1178" t="s">
        <v>572</v>
      </c>
      <c r="Q7" s="1179"/>
      <c r="R7" s="1180"/>
      <c r="S7" s="1179"/>
      <c r="T7" s="1179"/>
      <c r="U7" s="1180"/>
      <c r="V7" s="1173" t="s">
        <v>573</v>
      </c>
      <c r="W7" s="1211"/>
      <c r="X7" s="1211"/>
      <c r="Y7" s="1211"/>
      <c r="Z7" s="1211"/>
      <c r="AA7" s="1210"/>
      <c r="AB7" s="1173" t="s">
        <v>574</v>
      </c>
      <c r="AC7" s="1210"/>
    </row>
    <row r="8" spans="1:29" ht="39.75" customHeight="1" x14ac:dyDescent="0.2">
      <c r="A8" s="1171"/>
      <c r="B8" s="1171"/>
      <c r="C8" s="1171"/>
      <c r="D8" s="1356"/>
      <c r="E8" s="1357"/>
      <c r="F8" s="1358"/>
      <c r="G8" s="1356"/>
      <c r="H8" s="1357"/>
      <c r="I8" s="1358"/>
      <c r="J8" s="1246" t="s">
        <v>106</v>
      </c>
      <c r="K8" s="1246"/>
      <c r="L8" s="1246" t="s">
        <v>107</v>
      </c>
      <c r="M8" s="1246"/>
      <c r="N8" s="1224" t="s">
        <v>53</v>
      </c>
      <c r="O8" s="1224"/>
      <c r="P8" s="1246" t="s">
        <v>106</v>
      </c>
      <c r="Q8" s="1246"/>
      <c r="R8" s="1246" t="s">
        <v>107</v>
      </c>
      <c r="S8" s="1169"/>
      <c r="T8" s="1224" t="s">
        <v>53</v>
      </c>
      <c r="U8" s="1224"/>
      <c r="V8" s="1246" t="s">
        <v>106</v>
      </c>
      <c r="W8" s="1246"/>
      <c r="X8" s="1246" t="s">
        <v>107</v>
      </c>
      <c r="Y8" s="1169"/>
      <c r="Z8" s="1224" t="s">
        <v>53</v>
      </c>
      <c r="AA8" s="1224"/>
      <c r="AB8" s="1174"/>
      <c r="AC8" s="1330"/>
    </row>
    <row r="9" spans="1:29" ht="25.5" customHeight="1" x14ac:dyDescent="0.2">
      <c r="A9" s="1172"/>
      <c r="B9" s="1172"/>
      <c r="C9" s="1172"/>
      <c r="D9" s="2" t="s">
        <v>27</v>
      </c>
      <c r="E9" s="2" t="s">
        <v>28</v>
      </c>
      <c r="F9" s="2" t="s">
        <v>14</v>
      </c>
      <c r="G9" s="2" t="s">
        <v>27</v>
      </c>
      <c r="H9" s="2" t="s">
        <v>28</v>
      </c>
      <c r="I9" s="2" t="s">
        <v>14</v>
      </c>
      <c r="J9" s="136" t="s">
        <v>161</v>
      </c>
      <c r="K9" s="136" t="s">
        <v>164</v>
      </c>
      <c r="L9" s="136" t="s">
        <v>161</v>
      </c>
      <c r="M9" s="136" t="s">
        <v>164</v>
      </c>
      <c r="N9" s="136" t="s">
        <v>161</v>
      </c>
      <c r="O9" s="141" t="s">
        <v>164</v>
      </c>
      <c r="P9" s="136" t="s">
        <v>161</v>
      </c>
      <c r="Q9" s="136" t="s">
        <v>164</v>
      </c>
      <c r="R9" s="136" t="s">
        <v>161</v>
      </c>
      <c r="S9" s="165" t="s">
        <v>164</v>
      </c>
      <c r="T9" s="136" t="s">
        <v>161</v>
      </c>
      <c r="U9" s="141" t="s">
        <v>164</v>
      </c>
      <c r="V9" s="136" t="s">
        <v>161</v>
      </c>
      <c r="W9" s="136" t="s">
        <v>164</v>
      </c>
      <c r="X9" s="136" t="s">
        <v>161</v>
      </c>
      <c r="Y9" s="136" t="s">
        <v>164</v>
      </c>
      <c r="Z9" s="136" t="s">
        <v>161</v>
      </c>
      <c r="AA9" s="136" t="s">
        <v>164</v>
      </c>
      <c r="AB9" s="136" t="s">
        <v>161</v>
      </c>
      <c r="AC9" s="136" t="s">
        <v>164</v>
      </c>
    </row>
    <row r="10" spans="1:29" x14ac:dyDescent="0.2">
      <c r="A10" s="129">
        <v>1</v>
      </c>
      <c r="B10" s="198">
        <v>2</v>
      </c>
      <c r="C10" s="129">
        <v>3</v>
      </c>
      <c r="D10" s="129">
        <v>4</v>
      </c>
      <c r="E10" s="198">
        <v>5</v>
      </c>
      <c r="F10" s="129">
        <v>6</v>
      </c>
      <c r="G10" s="129">
        <v>7</v>
      </c>
      <c r="H10" s="198">
        <v>8</v>
      </c>
      <c r="I10" s="129">
        <v>9</v>
      </c>
      <c r="J10" s="129">
        <v>10</v>
      </c>
      <c r="K10" s="198">
        <v>11</v>
      </c>
      <c r="L10" s="129">
        <v>12</v>
      </c>
      <c r="M10" s="129">
        <v>13</v>
      </c>
      <c r="N10" s="198">
        <v>14</v>
      </c>
      <c r="O10" s="129">
        <v>15</v>
      </c>
      <c r="P10" s="129">
        <v>16</v>
      </c>
      <c r="Q10" s="198">
        <v>17</v>
      </c>
      <c r="R10" s="129">
        <v>18</v>
      </c>
      <c r="S10" s="129">
        <v>19</v>
      </c>
      <c r="T10" s="198">
        <v>20</v>
      </c>
      <c r="U10" s="129">
        <v>21</v>
      </c>
      <c r="V10" s="129">
        <v>22</v>
      </c>
      <c r="W10" s="198">
        <v>23</v>
      </c>
      <c r="X10" s="129">
        <v>24</v>
      </c>
      <c r="Y10" s="129">
        <v>25</v>
      </c>
      <c r="Z10" s="198">
        <v>26</v>
      </c>
      <c r="AA10" s="129">
        <v>27</v>
      </c>
      <c r="AB10" s="129">
        <v>28</v>
      </c>
      <c r="AC10" s="129">
        <v>29</v>
      </c>
    </row>
    <row r="11" spans="1:29" x14ac:dyDescent="0.2">
      <c r="A11" s="14">
        <f>'9'!A9</f>
        <v>1</v>
      </c>
      <c r="B11" s="39" t="str">
        <f>'9'!B9</f>
        <v>Sooko</v>
      </c>
      <c r="C11" s="28" t="str">
        <f>'9'!C9</f>
        <v>Sooko</v>
      </c>
      <c r="D11" s="160">
        <v>31</v>
      </c>
      <c r="E11" s="160">
        <v>15</v>
      </c>
      <c r="F11" s="424">
        <f>SUM(D11,E11)</f>
        <v>46</v>
      </c>
      <c r="G11" s="160">
        <v>37</v>
      </c>
      <c r="H11" s="160">
        <v>21</v>
      </c>
      <c r="I11" s="424">
        <f>SUM(G11,H11)</f>
        <v>58</v>
      </c>
      <c r="J11" s="424">
        <v>23</v>
      </c>
      <c r="K11" s="423">
        <f>+J11/D11*100</f>
        <v>74.193548387096769</v>
      </c>
      <c r="L11" s="160">
        <v>12</v>
      </c>
      <c r="M11" s="423">
        <f>+L11/E11*100</f>
        <v>80</v>
      </c>
      <c r="N11" s="160">
        <f>J11+L11</f>
        <v>35</v>
      </c>
      <c r="O11" s="423">
        <f>N11/F11*100</f>
        <v>76.08695652173914</v>
      </c>
      <c r="P11" s="424">
        <v>4</v>
      </c>
      <c r="Q11" s="423">
        <f t="shared" ref="Q11:Q30" si="0">P11/G11*100</f>
        <v>10.810810810810811</v>
      </c>
      <c r="R11" s="160">
        <v>5</v>
      </c>
      <c r="S11" s="425">
        <f t="shared" ref="S11:S30" si="1">R11/H11*100</f>
        <v>23.809523809523807</v>
      </c>
      <c r="T11" s="160">
        <f t="shared" ref="T11:T30" si="2">P11+R11</f>
        <v>9</v>
      </c>
      <c r="U11" s="423">
        <f t="shared" ref="U11:U30" si="3">T11/I11*100</f>
        <v>15.517241379310345</v>
      </c>
      <c r="V11" s="419">
        <f>J11+P11</f>
        <v>27</v>
      </c>
      <c r="W11" s="423">
        <f>V11/G11*100</f>
        <v>72.972972972972968</v>
      </c>
      <c r="X11" s="419">
        <f>L11+R11</f>
        <v>17</v>
      </c>
      <c r="Y11" s="423">
        <f>X11/H11*100</f>
        <v>80.952380952380949</v>
      </c>
      <c r="Z11" s="419">
        <f>V11+X11</f>
        <v>44</v>
      </c>
      <c r="AA11" s="423">
        <f>Z11/I11*100</f>
        <v>75.862068965517238</v>
      </c>
      <c r="AB11" s="160">
        <v>3</v>
      </c>
      <c r="AC11" s="423">
        <f>AB11/I11*100</f>
        <v>5.1724137931034484</v>
      </c>
    </row>
    <row r="12" spans="1:29" x14ac:dyDescent="0.2">
      <c r="A12" s="14">
        <f>'9'!A10</f>
        <v>2</v>
      </c>
      <c r="B12" s="12" t="str">
        <f>'9'!B10</f>
        <v>Trowulan</v>
      </c>
      <c r="C12" s="28" t="str">
        <f>'9'!C10</f>
        <v>Trowulan</v>
      </c>
      <c r="D12" s="160">
        <v>22</v>
      </c>
      <c r="E12" s="160">
        <v>12</v>
      </c>
      <c r="F12" s="160">
        <f t="shared" ref="F12:F30" si="4">SUM(D12,E12)</f>
        <v>34</v>
      </c>
      <c r="G12" s="160">
        <v>25</v>
      </c>
      <c r="H12" s="160">
        <v>15</v>
      </c>
      <c r="I12" s="160">
        <f t="shared" ref="I12:I30" si="5">SUM(G12,H12)</f>
        <v>40</v>
      </c>
      <c r="J12" s="160">
        <v>12</v>
      </c>
      <c r="K12" s="423">
        <f>+J12/D12*100</f>
        <v>54.54545454545454</v>
      </c>
      <c r="L12" s="160">
        <v>9</v>
      </c>
      <c r="M12" s="423">
        <f t="shared" ref="M12:M30" si="6">+L12/E12*100</f>
        <v>75</v>
      </c>
      <c r="N12" s="160">
        <f t="shared" ref="N12:N30" si="7">J12+L12</f>
        <v>21</v>
      </c>
      <c r="O12" s="423">
        <f t="shared" ref="O12:O30" si="8">N12/F12*100</f>
        <v>61.764705882352942</v>
      </c>
      <c r="P12" s="160">
        <v>1</v>
      </c>
      <c r="Q12" s="423">
        <f t="shared" si="0"/>
        <v>4</v>
      </c>
      <c r="R12" s="160">
        <v>2</v>
      </c>
      <c r="S12" s="425">
        <f>R12/H12*100</f>
        <v>13.333333333333334</v>
      </c>
      <c r="T12" s="160">
        <f t="shared" si="2"/>
        <v>3</v>
      </c>
      <c r="U12" s="423">
        <f t="shared" si="3"/>
        <v>7.5</v>
      </c>
      <c r="V12" s="419">
        <f t="shared" ref="V12:V30" si="9">J12+P12</f>
        <v>13</v>
      </c>
      <c r="W12" s="423">
        <f>V12/G12*100</f>
        <v>52</v>
      </c>
      <c r="X12" s="419">
        <f t="shared" ref="X12:X30" si="10">L12+R12</f>
        <v>11</v>
      </c>
      <c r="Y12" s="423">
        <f t="shared" ref="Y12:Y30" si="11">X12/H12*100</f>
        <v>73.333333333333329</v>
      </c>
      <c r="Z12" s="419">
        <f t="shared" ref="Z12:Z30" si="12">V12+X12</f>
        <v>24</v>
      </c>
      <c r="AA12" s="423">
        <f t="shared" ref="AA12:AA30" si="13">Z12/I12*100</f>
        <v>60</v>
      </c>
      <c r="AB12" s="160">
        <v>0</v>
      </c>
      <c r="AC12" s="423">
        <f>AB12/I12*100</f>
        <v>0</v>
      </c>
    </row>
    <row r="13" spans="1:29" x14ac:dyDescent="0.2">
      <c r="A13" s="14">
        <f>'9'!A11</f>
        <v>3</v>
      </c>
      <c r="B13" s="12"/>
      <c r="C13" s="28" t="str">
        <f>'9'!C11</f>
        <v>Tawangsari</v>
      </c>
      <c r="D13" s="160">
        <v>13</v>
      </c>
      <c r="E13" s="160">
        <v>1</v>
      </c>
      <c r="F13" s="160">
        <f t="shared" si="4"/>
        <v>14</v>
      </c>
      <c r="G13" s="160">
        <v>25</v>
      </c>
      <c r="H13" s="160">
        <v>4</v>
      </c>
      <c r="I13" s="160">
        <f t="shared" si="5"/>
        <v>29</v>
      </c>
      <c r="J13" s="160">
        <v>3</v>
      </c>
      <c r="K13" s="423">
        <f t="shared" ref="K13:K30" si="14">+J13/D13*100</f>
        <v>23.076923076923077</v>
      </c>
      <c r="L13" s="160">
        <v>1</v>
      </c>
      <c r="M13" s="423">
        <f t="shared" si="6"/>
        <v>100</v>
      </c>
      <c r="N13" s="160">
        <f t="shared" si="7"/>
        <v>4</v>
      </c>
      <c r="O13" s="423">
        <f t="shared" si="8"/>
        <v>28.571428571428569</v>
      </c>
      <c r="P13" s="160">
        <v>11</v>
      </c>
      <c r="Q13" s="423">
        <f t="shared" si="0"/>
        <v>44</v>
      </c>
      <c r="R13" s="160">
        <v>3</v>
      </c>
      <c r="S13" s="425">
        <f>R13/H13*100</f>
        <v>75</v>
      </c>
      <c r="T13" s="160">
        <f t="shared" si="2"/>
        <v>14</v>
      </c>
      <c r="U13" s="423">
        <f t="shared" si="3"/>
        <v>48.275862068965516</v>
      </c>
      <c r="V13" s="419">
        <f>J13+P13</f>
        <v>14</v>
      </c>
      <c r="W13" s="423">
        <f t="shared" ref="W13:W30" si="15">V13/G13*100</f>
        <v>56.000000000000007</v>
      </c>
      <c r="X13" s="419">
        <f t="shared" si="10"/>
        <v>4</v>
      </c>
      <c r="Y13" s="423">
        <f t="shared" si="11"/>
        <v>100</v>
      </c>
      <c r="Z13" s="419">
        <f t="shared" si="12"/>
        <v>18</v>
      </c>
      <c r="AA13" s="423">
        <f t="shared" si="13"/>
        <v>62.068965517241381</v>
      </c>
      <c r="AB13" s="160">
        <v>0</v>
      </c>
      <c r="AC13" s="423">
        <f t="shared" ref="AC13:AC30" si="16">AB13/I13*100</f>
        <v>0</v>
      </c>
    </row>
    <row r="14" spans="1:29" x14ac:dyDescent="0.2">
      <c r="A14" s="14">
        <f>'9'!A12</f>
        <v>4</v>
      </c>
      <c r="B14" s="12" t="str">
        <f>'9'!B12</f>
        <v>Puri</v>
      </c>
      <c r="C14" s="28" t="str">
        <f>'9'!C12</f>
        <v>Puri</v>
      </c>
      <c r="D14" s="160">
        <v>24</v>
      </c>
      <c r="E14" s="160">
        <v>22</v>
      </c>
      <c r="F14" s="160">
        <f t="shared" si="4"/>
        <v>46</v>
      </c>
      <c r="G14" s="160">
        <v>37</v>
      </c>
      <c r="H14" s="160">
        <v>31</v>
      </c>
      <c r="I14" s="160">
        <f t="shared" si="5"/>
        <v>68</v>
      </c>
      <c r="J14" s="160">
        <v>14</v>
      </c>
      <c r="K14" s="423">
        <f t="shared" si="14"/>
        <v>58.333333333333336</v>
      </c>
      <c r="L14" s="160">
        <v>10</v>
      </c>
      <c r="M14" s="423">
        <f t="shared" si="6"/>
        <v>45.454545454545453</v>
      </c>
      <c r="N14" s="160">
        <f t="shared" si="7"/>
        <v>24</v>
      </c>
      <c r="O14" s="423">
        <f t="shared" si="8"/>
        <v>52.173913043478258</v>
      </c>
      <c r="P14" s="160">
        <v>9</v>
      </c>
      <c r="Q14" s="423">
        <f t="shared" si="0"/>
        <v>24.324324324324326</v>
      </c>
      <c r="R14" s="160">
        <v>6</v>
      </c>
      <c r="S14" s="425">
        <f t="shared" si="1"/>
        <v>19.35483870967742</v>
      </c>
      <c r="T14" s="160">
        <f t="shared" si="2"/>
        <v>15</v>
      </c>
      <c r="U14" s="423">
        <f t="shared" si="3"/>
        <v>22.058823529411764</v>
      </c>
      <c r="V14" s="419">
        <f t="shared" si="9"/>
        <v>23</v>
      </c>
      <c r="W14" s="423">
        <f t="shared" si="15"/>
        <v>62.162162162162161</v>
      </c>
      <c r="X14" s="419">
        <f t="shared" si="10"/>
        <v>16</v>
      </c>
      <c r="Y14" s="423">
        <f t="shared" si="11"/>
        <v>51.612903225806448</v>
      </c>
      <c r="Z14" s="419">
        <f t="shared" si="12"/>
        <v>39</v>
      </c>
      <c r="AA14" s="423">
        <f t="shared" si="13"/>
        <v>57.352941176470587</v>
      </c>
      <c r="AB14" s="160">
        <v>6</v>
      </c>
      <c r="AC14" s="423">
        <f t="shared" si="16"/>
        <v>8.8235294117647065</v>
      </c>
    </row>
    <row r="15" spans="1:29" x14ac:dyDescent="0.2">
      <c r="A15" s="14">
        <f>'9'!A13</f>
        <v>5</v>
      </c>
      <c r="B15" s="12" t="str">
        <f>'9'!B13</f>
        <v>Mojoanyar</v>
      </c>
      <c r="C15" s="28" t="str">
        <f>'9'!C13</f>
        <v>Gayaman</v>
      </c>
      <c r="D15" s="160">
        <v>5</v>
      </c>
      <c r="E15" s="160">
        <v>1</v>
      </c>
      <c r="F15" s="160">
        <f t="shared" si="4"/>
        <v>6</v>
      </c>
      <c r="G15" s="160">
        <v>21</v>
      </c>
      <c r="H15" s="160">
        <v>13</v>
      </c>
      <c r="I15" s="160">
        <f t="shared" si="5"/>
        <v>34</v>
      </c>
      <c r="J15" s="160">
        <v>1</v>
      </c>
      <c r="K15" s="423">
        <f t="shared" si="14"/>
        <v>20</v>
      </c>
      <c r="L15" s="160">
        <v>1</v>
      </c>
      <c r="M15" s="423">
        <f>+L15/E15*100</f>
        <v>100</v>
      </c>
      <c r="N15" s="160">
        <f t="shared" si="7"/>
        <v>2</v>
      </c>
      <c r="O15" s="423">
        <f t="shared" si="8"/>
        <v>33.333333333333329</v>
      </c>
      <c r="P15" s="160">
        <v>11</v>
      </c>
      <c r="Q15" s="423">
        <f t="shared" si="0"/>
        <v>52.380952380952387</v>
      </c>
      <c r="R15" s="160">
        <v>7</v>
      </c>
      <c r="S15" s="425">
        <f t="shared" si="1"/>
        <v>53.846153846153847</v>
      </c>
      <c r="T15" s="160">
        <f t="shared" si="2"/>
        <v>18</v>
      </c>
      <c r="U15" s="423">
        <f t="shared" si="3"/>
        <v>52.941176470588239</v>
      </c>
      <c r="V15" s="419">
        <f t="shared" si="9"/>
        <v>12</v>
      </c>
      <c r="W15" s="423">
        <f t="shared" si="15"/>
        <v>57.142857142857139</v>
      </c>
      <c r="X15" s="419">
        <f t="shared" si="10"/>
        <v>8</v>
      </c>
      <c r="Y15" s="423">
        <f t="shared" si="11"/>
        <v>61.53846153846154</v>
      </c>
      <c r="Z15" s="419">
        <f t="shared" si="12"/>
        <v>20</v>
      </c>
      <c r="AA15" s="423">
        <f t="shared" si="13"/>
        <v>58.82352941176471</v>
      </c>
      <c r="AB15" s="160">
        <v>0</v>
      </c>
      <c r="AC15" s="423">
        <f t="shared" si="16"/>
        <v>0</v>
      </c>
    </row>
    <row r="16" spans="1:29" x14ac:dyDescent="0.2">
      <c r="A16" s="14">
        <f>'9'!A14</f>
        <v>6</v>
      </c>
      <c r="B16" s="12" t="str">
        <f>'9'!B14</f>
        <v>Bangsal</v>
      </c>
      <c r="C16" s="28" t="str">
        <f>'9'!C14</f>
        <v>Bangsal</v>
      </c>
      <c r="D16" s="160">
        <v>23</v>
      </c>
      <c r="E16" s="160">
        <v>21</v>
      </c>
      <c r="F16" s="160">
        <f t="shared" si="4"/>
        <v>44</v>
      </c>
      <c r="G16" s="160">
        <v>28</v>
      </c>
      <c r="H16" s="160">
        <v>25</v>
      </c>
      <c r="I16" s="160">
        <f t="shared" si="5"/>
        <v>53</v>
      </c>
      <c r="J16" s="160">
        <v>16</v>
      </c>
      <c r="K16" s="423">
        <f t="shared" si="14"/>
        <v>69.565217391304344</v>
      </c>
      <c r="L16" s="160">
        <v>10</v>
      </c>
      <c r="M16" s="423">
        <f t="shared" si="6"/>
        <v>47.619047619047613</v>
      </c>
      <c r="N16" s="160">
        <f t="shared" si="7"/>
        <v>26</v>
      </c>
      <c r="O16" s="423">
        <f t="shared" si="8"/>
        <v>59.090909090909093</v>
      </c>
      <c r="P16" s="160">
        <v>5</v>
      </c>
      <c r="Q16" s="423">
        <f t="shared" si="0"/>
        <v>17.857142857142858</v>
      </c>
      <c r="R16" s="160">
        <v>3</v>
      </c>
      <c r="S16" s="425">
        <f t="shared" si="1"/>
        <v>12</v>
      </c>
      <c r="T16" s="160">
        <f t="shared" si="2"/>
        <v>8</v>
      </c>
      <c r="U16" s="423">
        <f t="shared" si="3"/>
        <v>15.09433962264151</v>
      </c>
      <c r="V16" s="419">
        <f t="shared" si="9"/>
        <v>21</v>
      </c>
      <c r="W16" s="423">
        <f t="shared" si="15"/>
        <v>75</v>
      </c>
      <c r="X16" s="419">
        <f t="shared" si="10"/>
        <v>13</v>
      </c>
      <c r="Y16" s="423">
        <f t="shared" si="11"/>
        <v>52</v>
      </c>
      <c r="Z16" s="419">
        <f t="shared" si="12"/>
        <v>34</v>
      </c>
      <c r="AA16" s="423">
        <f t="shared" si="13"/>
        <v>64.15094339622641</v>
      </c>
      <c r="AB16" s="160">
        <v>1</v>
      </c>
      <c r="AC16" s="423">
        <f t="shared" si="16"/>
        <v>1.8867924528301887</v>
      </c>
    </row>
    <row r="17" spans="1:29" x14ac:dyDescent="0.2">
      <c r="A17" s="14">
        <f>'9'!A15</f>
        <v>7</v>
      </c>
      <c r="B17" s="12" t="str">
        <f>'9'!B15</f>
        <v>Gedeg</v>
      </c>
      <c r="C17" s="28" t="str">
        <f>'9'!C15</f>
        <v>Gedeg</v>
      </c>
      <c r="D17" s="160">
        <v>7</v>
      </c>
      <c r="E17" s="160">
        <v>5</v>
      </c>
      <c r="F17" s="160">
        <f t="shared" si="4"/>
        <v>12</v>
      </c>
      <c r="G17" s="160">
        <v>11</v>
      </c>
      <c r="H17" s="160">
        <v>7</v>
      </c>
      <c r="I17" s="160">
        <f t="shared" si="5"/>
        <v>18</v>
      </c>
      <c r="J17" s="160">
        <v>0</v>
      </c>
      <c r="K17" s="423">
        <f t="shared" si="14"/>
        <v>0</v>
      </c>
      <c r="L17" s="160">
        <v>0</v>
      </c>
      <c r="M17" s="423">
        <f t="shared" si="6"/>
        <v>0</v>
      </c>
      <c r="N17" s="160">
        <f t="shared" si="7"/>
        <v>0</v>
      </c>
      <c r="O17" s="423">
        <f t="shared" si="8"/>
        <v>0</v>
      </c>
      <c r="P17" s="160">
        <v>1</v>
      </c>
      <c r="Q17" s="423">
        <f t="shared" si="0"/>
        <v>9.0909090909090917</v>
      </c>
      <c r="R17" s="160">
        <v>3</v>
      </c>
      <c r="S17" s="425">
        <f t="shared" si="1"/>
        <v>42.857142857142854</v>
      </c>
      <c r="T17" s="160">
        <f t="shared" si="2"/>
        <v>4</v>
      </c>
      <c r="U17" s="423">
        <f t="shared" si="3"/>
        <v>22.222222222222221</v>
      </c>
      <c r="V17" s="419">
        <f t="shared" si="9"/>
        <v>1</v>
      </c>
      <c r="W17" s="423">
        <f t="shared" si="15"/>
        <v>9.0909090909090917</v>
      </c>
      <c r="X17" s="419">
        <f t="shared" si="10"/>
        <v>3</v>
      </c>
      <c r="Y17" s="423">
        <f>X17/H17*100</f>
        <v>42.857142857142854</v>
      </c>
      <c r="Z17" s="419">
        <f t="shared" si="12"/>
        <v>4</v>
      </c>
      <c r="AA17" s="423">
        <f t="shared" si="13"/>
        <v>22.222222222222221</v>
      </c>
      <c r="AB17" s="160">
        <v>1</v>
      </c>
      <c r="AC17" s="423">
        <f t="shared" si="16"/>
        <v>5.5555555555555554</v>
      </c>
    </row>
    <row r="18" spans="1:29" x14ac:dyDescent="0.2">
      <c r="A18" s="14">
        <f>'9'!A16</f>
        <v>8</v>
      </c>
      <c r="B18" s="12"/>
      <c r="C18" s="28" t="str">
        <f>'9'!C16</f>
        <v>Lespadangan</v>
      </c>
      <c r="D18" s="160">
        <v>5</v>
      </c>
      <c r="E18" s="160">
        <v>1</v>
      </c>
      <c r="F18" s="160">
        <f t="shared" si="4"/>
        <v>6</v>
      </c>
      <c r="G18" s="160">
        <v>9</v>
      </c>
      <c r="H18" s="160">
        <v>3</v>
      </c>
      <c r="I18" s="160">
        <f t="shared" si="5"/>
        <v>12</v>
      </c>
      <c r="J18" s="160">
        <v>0</v>
      </c>
      <c r="K18" s="423">
        <f t="shared" si="14"/>
        <v>0</v>
      </c>
      <c r="L18" s="160">
        <v>1</v>
      </c>
      <c r="M18" s="423">
        <f t="shared" si="6"/>
        <v>100</v>
      </c>
      <c r="N18" s="160">
        <f t="shared" si="7"/>
        <v>1</v>
      </c>
      <c r="O18" s="423">
        <f t="shared" si="8"/>
        <v>16.666666666666664</v>
      </c>
      <c r="P18" s="160">
        <v>0</v>
      </c>
      <c r="Q18" s="423">
        <f>P18/G18*100</f>
        <v>0</v>
      </c>
      <c r="R18" s="160">
        <v>0</v>
      </c>
      <c r="S18" s="425">
        <f t="shared" si="1"/>
        <v>0</v>
      </c>
      <c r="T18" s="160">
        <f t="shared" si="2"/>
        <v>0</v>
      </c>
      <c r="U18" s="423">
        <f t="shared" si="3"/>
        <v>0</v>
      </c>
      <c r="V18" s="419">
        <f t="shared" si="9"/>
        <v>0</v>
      </c>
      <c r="W18" s="423">
        <f t="shared" si="15"/>
        <v>0</v>
      </c>
      <c r="X18" s="419">
        <f t="shared" si="10"/>
        <v>1</v>
      </c>
      <c r="Y18" s="423">
        <f t="shared" si="11"/>
        <v>33.333333333333329</v>
      </c>
      <c r="Z18" s="419">
        <f t="shared" si="12"/>
        <v>1</v>
      </c>
      <c r="AA18" s="423">
        <f t="shared" si="13"/>
        <v>8.3333333333333321</v>
      </c>
      <c r="AB18" s="160">
        <v>0</v>
      </c>
      <c r="AC18" s="423">
        <f t="shared" si="16"/>
        <v>0</v>
      </c>
    </row>
    <row r="19" spans="1:29" x14ac:dyDescent="0.2">
      <c r="A19" s="14">
        <f>'9'!A17</f>
        <v>9</v>
      </c>
      <c r="B19" s="12" t="str">
        <f>'9'!B17</f>
        <v>Kemlagi</v>
      </c>
      <c r="C19" s="28" t="str">
        <f>'9'!C17</f>
        <v>Kemlagi</v>
      </c>
      <c r="D19" s="160">
        <v>3</v>
      </c>
      <c r="E19" s="160">
        <v>4</v>
      </c>
      <c r="F19" s="160">
        <f t="shared" si="4"/>
        <v>7</v>
      </c>
      <c r="G19" s="160">
        <v>20</v>
      </c>
      <c r="H19" s="160">
        <v>10</v>
      </c>
      <c r="I19" s="160">
        <f t="shared" si="5"/>
        <v>30</v>
      </c>
      <c r="J19" s="160">
        <v>2</v>
      </c>
      <c r="K19" s="423">
        <f t="shared" si="14"/>
        <v>66.666666666666657</v>
      </c>
      <c r="L19" s="160">
        <v>2</v>
      </c>
      <c r="M19" s="423">
        <f t="shared" si="6"/>
        <v>50</v>
      </c>
      <c r="N19" s="160">
        <f t="shared" si="7"/>
        <v>4</v>
      </c>
      <c r="O19" s="423">
        <f t="shared" si="8"/>
        <v>57.142857142857139</v>
      </c>
      <c r="P19" s="160">
        <v>12</v>
      </c>
      <c r="Q19" s="423">
        <f t="shared" si="0"/>
        <v>60</v>
      </c>
      <c r="R19" s="160">
        <v>3</v>
      </c>
      <c r="S19" s="425">
        <f t="shared" si="1"/>
        <v>30</v>
      </c>
      <c r="T19" s="160">
        <f t="shared" si="2"/>
        <v>15</v>
      </c>
      <c r="U19" s="423">
        <f t="shared" si="3"/>
        <v>50</v>
      </c>
      <c r="V19" s="419">
        <f t="shared" si="9"/>
        <v>14</v>
      </c>
      <c r="W19" s="423">
        <f t="shared" si="15"/>
        <v>70</v>
      </c>
      <c r="X19" s="419">
        <f t="shared" si="10"/>
        <v>5</v>
      </c>
      <c r="Y19" s="423">
        <f t="shared" si="11"/>
        <v>50</v>
      </c>
      <c r="Z19" s="419">
        <f t="shared" si="12"/>
        <v>19</v>
      </c>
      <c r="AA19" s="423">
        <f t="shared" si="13"/>
        <v>63.333333333333329</v>
      </c>
      <c r="AB19" s="160">
        <v>1</v>
      </c>
      <c r="AC19" s="423">
        <f t="shared" si="16"/>
        <v>3.3333333333333335</v>
      </c>
    </row>
    <row r="20" spans="1:29" x14ac:dyDescent="0.2">
      <c r="A20" s="14">
        <f>'9'!A18</f>
        <v>10</v>
      </c>
      <c r="B20" s="12"/>
      <c r="C20" s="28" t="str">
        <f>'9'!C18</f>
        <v>Kedungsari</v>
      </c>
      <c r="D20" s="160">
        <v>9</v>
      </c>
      <c r="E20" s="160">
        <v>9</v>
      </c>
      <c r="F20" s="160">
        <f t="shared" si="4"/>
        <v>18</v>
      </c>
      <c r="G20" s="160">
        <v>11</v>
      </c>
      <c r="H20" s="160">
        <v>11</v>
      </c>
      <c r="I20" s="160">
        <f t="shared" si="5"/>
        <v>22</v>
      </c>
      <c r="J20" s="160">
        <v>0</v>
      </c>
      <c r="K20" s="423">
        <f t="shared" si="14"/>
        <v>0</v>
      </c>
      <c r="L20" s="160">
        <v>0</v>
      </c>
      <c r="M20" s="423">
        <f t="shared" si="6"/>
        <v>0</v>
      </c>
      <c r="N20" s="160">
        <f t="shared" si="7"/>
        <v>0</v>
      </c>
      <c r="O20" s="423">
        <f t="shared" si="8"/>
        <v>0</v>
      </c>
      <c r="P20" s="160">
        <v>5</v>
      </c>
      <c r="Q20" s="423">
        <f t="shared" si="0"/>
        <v>45.454545454545453</v>
      </c>
      <c r="R20" s="160">
        <v>5</v>
      </c>
      <c r="S20" s="425">
        <f t="shared" si="1"/>
        <v>45.454545454545453</v>
      </c>
      <c r="T20" s="160">
        <f t="shared" si="2"/>
        <v>10</v>
      </c>
      <c r="U20" s="423">
        <f t="shared" si="3"/>
        <v>45.454545454545453</v>
      </c>
      <c r="V20" s="419">
        <f t="shared" si="9"/>
        <v>5</v>
      </c>
      <c r="W20" s="423">
        <f t="shared" si="15"/>
        <v>45.454545454545453</v>
      </c>
      <c r="X20" s="419">
        <f t="shared" si="10"/>
        <v>5</v>
      </c>
      <c r="Y20" s="423">
        <f t="shared" si="11"/>
        <v>45.454545454545453</v>
      </c>
      <c r="Z20" s="419">
        <f t="shared" si="12"/>
        <v>10</v>
      </c>
      <c r="AA20" s="423">
        <f t="shared" si="13"/>
        <v>45.454545454545453</v>
      </c>
      <c r="AB20" s="160">
        <v>0</v>
      </c>
      <c r="AC20" s="423">
        <f t="shared" si="16"/>
        <v>0</v>
      </c>
    </row>
    <row r="21" spans="1:29" x14ac:dyDescent="0.2">
      <c r="A21" s="14">
        <f>'9'!A19</f>
        <v>11</v>
      </c>
      <c r="B21" s="12" t="str">
        <f>'9'!B19</f>
        <v>Dawarblandong</v>
      </c>
      <c r="C21" s="28" t="str">
        <f>'9'!C19</f>
        <v>Dawarblandong</v>
      </c>
      <c r="D21" s="160">
        <v>22</v>
      </c>
      <c r="E21" s="160">
        <v>16</v>
      </c>
      <c r="F21" s="160">
        <f t="shared" si="4"/>
        <v>38</v>
      </c>
      <c r="G21" s="160">
        <v>37</v>
      </c>
      <c r="H21" s="160">
        <v>30</v>
      </c>
      <c r="I21" s="160">
        <f t="shared" si="5"/>
        <v>67</v>
      </c>
      <c r="J21" s="160">
        <v>8</v>
      </c>
      <c r="K21" s="423">
        <f t="shared" si="14"/>
        <v>36.363636363636367</v>
      </c>
      <c r="L21" s="160">
        <v>6</v>
      </c>
      <c r="M21" s="423">
        <f t="shared" si="6"/>
        <v>37.5</v>
      </c>
      <c r="N21" s="160">
        <f t="shared" si="7"/>
        <v>14</v>
      </c>
      <c r="O21" s="423">
        <f t="shared" si="8"/>
        <v>36.84210526315789</v>
      </c>
      <c r="P21" s="160">
        <v>11</v>
      </c>
      <c r="Q21" s="423">
        <f t="shared" si="0"/>
        <v>29.72972972972973</v>
      </c>
      <c r="R21" s="160">
        <v>13</v>
      </c>
      <c r="S21" s="425">
        <f t="shared" si="1"/>
        <v>43.333333333333336</v>
      </c>
      <c r="T21" s="160">
        <f t="shared" si="2"/>
        <v>24</v>
      </c>
      <c r="U21" s="423">
        <f t="shared" si="3"/>
        <v>35.820895522388057</v>
      </c>
      <c r="V21" s="419">
        <f t="shared" si="9"/>
        <v>19</v>
      </c>
      <c r="W21" s="423">
        <f t="shared" si="15"/>
        <v>51.351351351351347</v>
      </c>
      <c r="X21" s="419">
        <f t="shared" si="10"/>
        <v>19</v>
      </c>
      <c r="Y21" s="423">
        <f t="shared" si="11"/>
        <v>63.333333333333329</v>
      </c>
      <c r="Z21" s="419">
        <f t="shared" si="12"/>
        <v>38</v>
      </c>
      <c r="AA21" s="423">
        <f t="shared" si="13"/>
        <v>56.71641791044776</v>
      </c>
      <c r="AB21" s="160">
        <v>8</v>
      </c>
      <c r="AC21" s="423">
        <f t="shared" si="16"/>
        <v>11.940298507462686</v>
      </c>
    </row>
    <row r="22" spans="1:29" x14ac:dyDescent="0.2">
      <c r="A22" s="14">
        <f>'9'!A20</f>
        <v>12</v>
      </c>
      <c r="B22" s="12" t="str">
        <f>'9'!B20</f>
        <v>Jetis</v>
      </c>
      <c r="C22" s="28" t="str">
        <f>'9'!C20</f>
        <v>Kupang</v>
      </c>
      <c r="D22" s="160">
        <v>13</v>
      </c>
      <c r="E22" s="160">
        <v>10</v>
      </c>
      <c r="F22" s="160">
        <f>SUM(D22,E22)</f>
        <v>23</v>
      </c>
      <c r="G22" s="160">
        <v>20</v>
      </c>
      <c r="H22" s="160">
        <v>16</v>
      </c>
      <c r="I22" s="160">
        <f t="shared" si="5"/>
        <v>36</v>
      </c>
      <c r="J22" s="160">
        <v>3</v>
      </c>
      <c r="K22" s="423">
        <f t="shared" si="14"/>
        <v>23.076923076923077</v>
      </c>
      <c r="L22" s="160">
        <v>3</v>
      </c>
      <c r="M22" s="423">
        <f t="shared" si="6"/>
        <v>30</v>
      </c>
      <c r="N22" s="160">
        <f t="shared" si="7"/>
        <v>6</v>
      </c>
      <c r="O22" s="423">
        <f>N22/F22*100</f>
        <v>26.086956521739129</v>
      </c>
      <c r="P22" s="160">
        <v>7</v>
      </c>
      <c r="Q22" s="423">
        <f>P22/G22*100</f>
        <v>35</v>
      </c>
      <c r="R22" s="160">
        <v>5</v>
      </c>
      <c r="S22" s="425">
        <f>R22/H22*100</f>
        <v>31.25</v>
      </c>
      <c r="T22" s="160">
        <f>P22+R22</f>
        <v>12</v>
      </c>
      <c r="U22" s="423">
        <f>T22/I22*100</f>
        <v>33.333333333333329</v>
      </c>
      <c r="V22" s="419">
        <f t="shared" si="9"/>
        <v>10</v>
      </c>
      <c r="W22" s="423">
        <f t="shared" si="15"/>
        <v>50</v>
      </c>
      <c r="X22" s="419">
        <f t="shared" si="10"/>
        <v>8</v>
      </c>
      <c r="Y22" s="423">
        <f t="shared" si="11"/>
        <v>50</v>
      </c>
      <c r="Z22" s="419">
        <f t="shared" si="12"/>
        <v>18</v>
      </c>
      <c r="AA22" s="423">
        <f t="shared" si="13"/>
        <v>50</v>
      </c>
      <c r="AB22" s="160">
        <v>1</v>
      </c>
      <c r="AC22" s="423">
        <f t="shared" si="16"/>
        <v>2.7777777777777777</v>
      </c>
    </row>
    <row r="23" spans="1:29" x14ac:dyDescent="0.2">
      <c r="A23" s="14">
        <f>'9'!A21</f>
        <v>13</v>
      </c>
      <c r="B23" s="12"/>
      <c r="C23" s="28" t="str">
        <f>'9'!C21</f>
        <v>Jetis</v>
      </c>
      <c r="D23" s="160">
        <v>6</v>
      </c>
      <c r="E23" s="160">
        <v>3</v>
      </c>
      <c r="F23" s="160">
        <f t="shared" si="4"/>
        <v>9</v>
      </c>
      <c r="G23" s="160">
        <v>17</v>
      </c>
      <c r="H23" s="160">
        <v>8</v>
      </c>
      <c r="I23" s="160">
        <f t="shared" si="5"/>
        <v>25</v>
      </c>
      <c r="J23" s="160">
        <v>2</v>
      </c>
      <c r="K23" s="423">
        <f t="shared" si="14"/>
        <v>33.333333333333329</v>
      </c>
      <c r="L23" s="160">
        <v>0</v>
      </c>
      <c r="M23" s="423">
        <f t="shared" si="6"/>
        <v>0</v>
      </c>
      <c r="N23" s="160">
        <f t="shared" si="7"/>
        <v>2</v>
      </c>
      <c r="O23" s="423">
        <f t="shared" si="8"/>
        <v>22.222222222222221</v>
      </c>
      <c r="P23" s="160">
        <v>5</v>
      </c>
      <c r="Q23" s="423">
        <f t="shared" si="0"/>
        <v>29.411764705882355</v>
      </c>
      <c r="R23" s="160">
        <v>2</v>
      </c>
      <c r="S23" s="425">
        <f t="shared" si="1"/>
        <v>25</v>
      </c>
      <c r="T23" s="160">
        <f t="shared" si="2"/>
        <v>7</v>
      </c>
      <c r="U23" s="423">
        <f t="shared" si="3"/>
        <v>28.000000000000004</v>
      </c>
      <c r="V23" s="419">
        <f t="shared" si="9"/>
        <v>7</v>
      </c>
      <c r="W23" s="423">
        <f t="shared" si="15"/>
        <v>41.17647058823529</v>
      </c>
      <c r="X23" s="419">
        <f t="shared" si="10"/>
        <v>2</v>
      </c>
      <c r="Y23" s="423">
        <f t="shared" si="11"/>
        <v>25</v>
      </c>
      <c r="Z23" s="419">
        <f t="shared" si="12"/>
        <v>9</v>
      </c>
      <c r="AA23" s="423">
        <f t="shared" si="13"/>
        <v>36</v>
      </c>
      <c r="AB23" s="160">
        <v>0</v>
      </c>
      <c r="AC23" s="423">
        <f t="shared" si="16"/>
        <v>0</v>
      </c>
    </row>
    <row r="24" spans="1:29" x14ac:dyDescent="0.2">
      <c r="A24" s="14">
        <f>'9'!A22</f>
        <v>14</v>
      </c>
      <c r="B24" s="12" t="str">
        <f>'9'!B22</f>
        <v>Mojosari</v>
      </c>
      <c r="C24" s="28" t="str">
        <f>'9'!C22</f>
        <v>Mojosari</v>
      </c>
      <c r="D24" s="160">
        <v>16</v>
      </c>
      <c r="E24" s="160">
        <v>14</v>
      </c>
      <c r="F24" s="160">
        <f t="shared" si="4"/>
        <v>30</v>
      </c>
      <c r="G24" s="160">
        <v>21</v>
      </c>
      <c r="H24" s="160">
        <v>19</v>
      </c>
      <c r="I24" s="160">
        <f t="shared" si="5"/>
        <v>40</v>
      </c>
      <c r="J24" s="160">
        <v>7</v>
      </c>
      <c r="K24" s="423">
        <f t="shared" si="14"/>
        <v>43.75</v>
      </c>
      <c r="L24" s="160">
        <v>8</v>
      </c>
      <c r="M24" s="423">
        <f t="shared" si="6"/>
        <v>57.142857142857139</v>
      </c>
      <c r="N24" s="160">
        <f t="shared" si="7"/>
        <v>15</v>
      </c>
      <c r="O24" s="423">
        <f t="shared" si="8"/>
        <v>50</v>
      </c>
      <c r="P24" s="160">
        <v>2</v>
      </c>
      <c r="Q24" s="423">
        <f t="shared" si="0"/>
        <v>9.5238095238095237</v>
      </c>
      <c r="R24" s="160">
        <v>3</v>
      </c>
      <c r="S24" s="425">
        <f t="shared" si="1"/>
        <v>15.789473684210526</v>
      </c>
      <c r="T24" s="160">
        <f t="shared" si="2"/>
        <v>5</v>
      </c>
      <c r="U24" s="423">
        <f t="shared" si="3"/>
        <v>12.5</v>
      </c>
      <c r="V24" s="419">
        <f t="shared" si="9"/>
        <v>9</v>
      </c>
      <c r="W24" s="423">
        <f t="shared" si="15"/>
        <v>42.857142857142854</v>
      </c>
      <c r="X24" s="419">
        <f t="shared" si="10"/>
        <v>11</v>
      </c>
      <c r="Y24" s="423">
        <f t="shared" si="11"/>
        <v>57.894736842105267</v>
      </c>
      <c r="Z24" s="419">
        <f t="shared" si="12"/>
        <v>20</v>
      </c>
      <c r="AA24" s="423">
        <f>Z24/I24*100</f>
        <v>50</v>
      </c>
      <c r="AB24" s="160">
        <v>0</v>
      </c>
      <c r="AC24" s="423">
        <f t="shared" si="16"/>
        <v>0</v>
      </c>
    </row>
    <row r="25" spans="1:29" x14ac:dyDescent="0.2">
      <c r="A25" s="14">
        <f>'9'!A23</f>
        <v>15</v>
      </c>
      <c r="B25" s="12"/>
      <c r="C25" s="28" t="str">
        <f>'9'!C23</f>
        <v>Modopuro</v>
      </c>
      <c r="D25" s="160">
        <v>15</v>
      </c>
      <c r="E25" s="160">
        <v>12</v>
      </c>
      <c r="F25" s="160">
        <f t="shared" si="4"/>
        <v>27</v>
      </c>
      <c r="G25" s="160">
        <v>25</v>
      </c>
      <c r="H25" s="160">
        <v>15</v>
      </c>
      <c r="I25" s="160">
        <f>SUM(G25,H25)</f>
        <v>40</v>
      </c>
      <c r="J25" s="160">
        <v>7</v>
      </c>
      <c r="K25" s="423">
        <f t="shared" si="14"/>
        <v>46.666666666666664</v>
      </c>
      <c r="L25" s="160">
        <v>7</v>
      </c>
      <c r="M25" s="423">
        <f t="shared" si="6"/>
        <v>58.333333333333336</v>
      </c>
      <c r="N25" s="160">
        <f t="shared" si="7"/>
        <v>14</v>
      </c>
      <c r="O25" s="423">
        <f t="shared" si="8"/>
        <v>51.851851851851848</v>
      </c>
      <c r="P25" s="160">
        <v>3</v>
      </c>
      <c r="Q25" s="423">
        <f t="shared" si="0"/>
        <v>12</v>
      </c>
      <c r="R25" s="160">
        <v>1</v>
      </c>
      <c r="S25" s="425">
        <f t="shared" si="1"/>
        <v>6.666666666666667</v>
      </c>
      <c r="T25" s="160">
        <f t="shared" si="2"/>
        <v>4</v>
      </c>
      <c r="U25" s="423">
        <f>T25/I25*100</f>
        <v>10</v>
      </c>
      <c r="V25" s="419">
        <f t="shared" si="9"/>
        <v>10</v>
      </c>
      <c r="W25" s="423">
        <f t="shared" si="15"/>
        <v>40</v>
      </c>
      <c r="X25" s="419">
        <f t="shared" si="10"/>
        <v>8</v>
      </c>
      <c r="Y25" s="423">
        <f t="shared" si="11"/>
        <v>53.333333333333336</v>
      </c>
      <c r="Z25" s="419">
        <f t="shared" si="12"/>
        <v>18</v>
      </c>
      <c r="AA25" s="423">
        <f t="shared" si="13"/>
        <v>45</v>
      </c>
      <c r="AB25" s="160">
        <v>0</v>
      </c>
      <c r="AC25" s="423">
        <f t="shared" si="16"/>
        <v>0</v>
      </c>
    </row>
    <row r="26" spans="1:29" x14ac:dyDescent="0.2">
      <c r="A26" s="14">
        <f>'9'!A24</f>
        <v>16</v>
      </c>
      <c r="B26" s="12" t="str">
        <f>'9'!B24</f>
        <v>Pungging</v>
      </c>
      <c r="C26" s="28" t="str">
        <f>'9'!C24</f>
        <v>Pungging</v>
      </c>
      <c r="D26" s="160">
        <v>15</v>
      </c>
      <c r="E26" s="160">
        <v>9</v>
      </c>
      <c r="F26" s="160">
        <f t="shared" si="4"/>
        <v>24</v>
      </c>
      <c r="G26" s="160">
        <v>28</v>
      </c>
      <c r="H26" s="160">
        <v>20</v>
      </c>
      <c r="I26" s="160">
        <f t="shared" si="5"/>
        <v>48</v>
      </c>
      <c r="J26" s="160">
        <v>1</v>
      </c>
      <c r="K26" s="423">
        <f t="shared" si="14"/>
        <v>6.666666666666667</v>
      </c>
      <c r="L26" s="160">
        <v>0</v>
      </c>
      <c r="M26" s="423">
        <f t="shared" si="6"/>
        <v>0</v>
      </c>
      <c r="N26" s="160">
        <f t="shared" si="7"/>
        <v>1</v>
      </c>
      <c r="O26" s="423">
        <f t="shared" si="8"/>
        <v>4.1666666666666661</v>
      </c>
      <c r="P26" s="160">
        <v>14</v>
      </c>
      <c r="Q26" s="423">
        <f t="shared" si="0"/>
        <v>50</v>
      </c>
      <c r="R26" s="160">
        <v>11</v>
      </c>
      <c r="S26" s="425">
        <f t="shared" si="1"/>
        <v>55.000000000000007</v>
      </c>
      <c r="T26" s="160">
        <f t="shared" si="2"/>
        <v>25</v>
      </c>
      <c r="U26" s="423">
        <f t="shared" si="3"/>
        <v>52.083333333333336</v>
      </c>
      <c r="V26" s="419">
        <f t="shared" si="9"/>
        <v>15</v>
      </c>
      <c r="W26" s="423">
        <f t="shared" si="15"/>
        <v>53.571428571428569</v>
      </c>
      <c r="X26" s="419">
        <f t="shared" si="10"/>
        <v>11</v>
      </c>
      <c r="Y26" s="423">
        <f t="shared" si="11"/>
        <v>55.000000000000007</v>
      </c>
      <c r="Z26" s="419">
        <f t="shared" si="12"/>
        <v>26</v>
      </c>
      <c r="AA26" s="423">
        <f t="shared" si="13"/>
        <v>54.166666666666664</v>
      </c>
      <c r="AB26" s="160">
        <v>0</v>
      </c>
      <c r="AC26" s="423">
        <f t="shared" si="16"/>
        <v>0</v>
      </c>
    </row>
    <row r="27" spans="1:29" x14ac:dyDescent="0.2">
      <c r="A27" s="14">
        <f>'9'!A25</f>
        <v>17</v>
      </c>
      <c r="B27" s="12"/>
      <c r="C27" s="28" t="str">
        <f>'9'!C25</f>
        <v>Watukenongo</v>
      </c>
      <c r="D27" s="160">
        <v>0</v>
      </c>
      <c r="E27" s="160">
        <v>0</v>
      </c>
      <c r="F27" s="160">
        <f t="shared" si="4"/>
        <v>0</v>
      </c>
      <c r="G27" s="160">
        <v>14</v>
      </c>
      <c r="H27" s="160">
        <v>11</v>
      </c>
      <c r="I27" s="160">
        <f t="shared" si="5"/>
        <v>25</v>
      </c>
      <c r="J27" s="160">
        <v>1</v>
      </c>
      <c r="K27" s="423">
        <v>0</v>
      </c>
      <c r="L27" s="160">
        <v>1</v>
      </c>
      <c r="M27" s="423">
        <v>0</v>
      </c>
      <c r="N27" s="160">
        <f t="shared" si="7"/>
        <v>2</v>
      </c>
      <c r="O27" s="423">
        <v>0</v>
      </c>
      <c r="P27" s="160">
        <v>5</v>
      </c>
      <c r="Q27" s="423">
        <f t="shared" si="0"/>
        <v>35.714285714285715</v>
      </c>
      <c r="R27" s="160">
        <v>6</v>
      </c>
      <c r="S27" s="425">
        <f t="shared" si="1"/>
        <v>54.54545454545454</v>
      </c>
      <c r="T27" s="160">
        <f t="shared" si="2"/>
        <v>11</v>
      </c>
      <c r="U27" s="423">
        <f t="shared" si="3"/>
        <v>44</v>
      </c>
      <c r="V27" s="419">
        <f t="shared" si="9"/>
        <v>6</v>
      </c>
      <c r="W27" s="423">
        <f t="shared" si="15"/>
        <v>42.857142857142854</v>
      </c>
      <c r="X27" s="419">
        <f t="shared" si="10"/>
        <v>7</v>
      </c>
      <c r="Y27" s="423">
        <f t="shared" si="11"/>
        <v>63.636363636363633</v>
      </c>
      <c r="Z27" s="419">
        <f t="shared" si="12"/>
        <v>13</v>
      </c>
      <c r="AA27" s="423">
        <f t="shared" si="13"/>
        <v>52</v>
      </c>
      <c r="AB27" s="160">
        <v>0</v>
      </c>
      <c r="AC27" s="423">
        <f t="shared" si="16"/>
        <v>0</v>
      </c>
    </row>
    <row r="28" spans="1:29" x14ac:dyDescent="0.2">
      <c r="A28" s="14">
        <f>'9'!A26</f>
        <v>18</v>
      </c>
      <c r="B28" s="12" t="str">
        <f>'9'!B26</f>
        <v>Ngoro</v>
      </c>
      <c r="C28" s="28" t="str">
        <f>'9'!C26</f>
        <v>Ngoro</v>
      </c>
      <c r="D28" s="160">
        <v>14</v>
      </c>
      <c r="E28" s="160">
        <v>11</v>
      </c>
      <c r="F28" s="160">
        <f t="shared" si="4"/>
        <v>25</v>
      </c>
      <c r="G28" s="160">
        <v>16</v>
      </c>
      <c r="H28" s="160">
        <v>12</v>
      </c>
      <c r="I28" s="160">
        <f t="shared" si="5"/>
        <v>28</v>
      </c>
      <c r="J28" s="160">
        <v>6</v>
      </c>
      <c r="K28" s="423">
        <f t="shared" si="14"/>
        <v>42.857142857142854</v>
      </c>
      <c r="L28" s="160">
        <v>9</v>
      </c>
      <c r="M28" s="423">
        <f t="shared" si="6"/>
        <v>81.818181818181827</v>
      </c>
      <c r="N28" s="160">
        <f t="shared" si="7"/>
        <v>15</v>
      </c>
      <c r="O28" s="423">
        <f t="shared" si="8"/>
        <v>60</v>
      </c>
      <c r="P28" s="160">
        <v>1</v>
      </c>
      <c r="Q28" s="423">
        <f t="shared" si="0"/>
        <v>6.25</v>
      </c>
      <c r="R28" s="160">
        <v>0</v>
      </c>
      <c r="S28" s="425">
        <f t="shared" si="1"/>
        <v>0</v>
      </c>
      <c r="T28" s="160">
        <f t="shared" si="2"/>
        <v>1</v>
      </c>
      <c r="U28" s="423">
        <f t="shared" si="3"/>
        <v>3.5714285714285712</v>
      </c>
      <c r="V28" s="419">
        <f t="shared" si="9"/>
        <v>7</v>
      </c>
      <c r="W28" s="423">
        <f t="shared" si="15"/>
        <v>43.75</v>
      </c>
      <c r="X28" s="419">
        <f t="shared" si="10"/>
        <v>9</v>
      </c>
      <c r="Y28" s="423">
        <f t="shared" si="11"/>
        <v>75</v>
      </c>
      <c r="Z28" s="419">
        <f t="shared" si="12"/>
        <v>16</v>
      </c>
      <c r="AA28" s="423">
        <f t="shared" si="13"/>
        <v>57.142857142857139</v>
      </c>
      <c r="AB28" s="160">
        <v>0</v>
      </c>
      <c r="AC28" s="423">
        <f t="shared" si="16"/>
        <v>0</v>
      </c>
    </row>
    <row r="29" spans="1:29" x14ac:dyDescent="0.2">
      <c r="A29" s="14">
        <f>'9'!A27</f>
        <v>19</v>
      </c>
      <c r="B29" s="12"/>
      <c r="C29" s="28" t="str">
        <f>'9'!C27</f>
        <v>Manduro</v>
      </c>
      <c r="D29" s="160">
        <v>4</v>
      </c>
      <c r="E29" s="160">
        <v>2</v>
      </c>
      <c r="F29" s="160">
        <f t="shared" si="4"/>
        <v>6</v>
      </c>
      <c r="G29" s="160">
        <v>4</v>
      </c>
      <c r="H29" s="160">
        <v>2</v>
      </c>
      <c r="I29" s="160">
        <f t="shared" si="5"/>
        <v>6</v>
      </c>
      <c r="J29" s="160">
        <v>0</v>
      </c>
      <c r="K29" s="423">
        <f t="shared" si="14"/>
        <v>0</v>
      </c>
      <c r="L29" s="160">
        <v>0</v>
      </c>
      <c r="M29" s="423">
        <f t="shared" si="6"/>
        <v>0</v>
      </c>
      <c r="N29" s="160">
        <f t="shared" si="7"/>
        <v>0</v>
      </c>
      <c r="O29" s="423">
        <f t="shared" si="8"/>
        <v>0</v>
      </c>
      <c r="P29" s="160">
        <v>0</v>
      </c>
      <c r="Q29" s="423">
        <f t="shared" si="0"/>
        <v>0</v>
      </c>
      <c r="R29" s="160">
        <v>0</v>
      </c>
      <c r="S29" s="425">
        <f t="shared" si="1"/>
        <v>0</v>
      </c>
      <c r="T29" s="160">
        <f t="shared" si="2"/>
        <v>0</v>
      </c>
      <c r="U29" s="423">
        <f t="shared" si="3"/>
        <v>0</v>
      </c>
      <c r="V29" s="419">
        <f t="shared" si="9"/>
        <v>0</v>
      </c>
      <c r="W29" s="423">
        <f t="shared" si="15"/>
        <v>0</v>
      </c>
      <c r="X29" s="419">
        <f t="shared" si="10"/>
        <v>0</v>
      </c>
      <c r="Y29" s="423">
        <f t="shared" si="11"/>
        <v>0</v>
      </c>
      <c r="Z29" s="419">
        <f t="shared" si="12"/>
        <v>0</v>
      </c>
      <c r="AA29" s="423">
        <f t="shared" si="13"/>
        <v>0</v>
      </c>
      <c r="AB29" s="160">
        <v>0</v>
      </c>
      <c r="AC29" s="423">
        <f t="shared" si="16"/>
        <v>0</v>
      </c>
    </row>
    <row r="30" spans="1:29" x14ac:dyDescent="0.2">
      <c r="A30" s="14">
        <f>'9'!A28</f>
        <v>20</v>
      </c>
      <c r="B30" s="12" t="str">
        <f>'9'!B28</f>
        <v>Dlanggu</v>
      </c>
      <c r="C30" s="28" t="str">
        <f>'9'!C28</f>
        <v>Dlanggu</v>
      </c>
      <c r="D30" s="160">
        <v>14</v>
      </c>
      <c r="E30" s="160">
        <v>8</v>
      </c>
      <c r="F30" s="160">
        <f t="shared" si="4"/>
        <v>22</v>
      </c>
      <c r="G30" s="160">
        <v>19</v>
      </c>
      <c r="H30" s="160">
        <v>12</v>
      </c>
      <c r="I30" s="160">
        <f t="shared" si="5"/>
        <v>31</v>
      </c>
      <c r="J30" s="160">
        <v>6</v>
      </c>
      <c r="K30" s="423">
        <f t="shared" si="14"/>
        <v>42.857142857142854</v>
      </c>
      <c r="L30" s="160">
        <v>7</v>
      </c>
      <c r="M30" s="423">
        <f t="shared" si="6"/>
        <v>87.5</v>
      </c>
      <c r="N30" s="160">
        <f t="shared" si="7"/>
        <v>13</v>
      </c>
      <c r="O30" s="423">
        <f t="shared" si="8"/>
        <v>59.090909090909093</v>
      </c>
      <c r="P30" s="160">
        <v>2</v>
      </c>
      <c r="Q30" s="423">
        <f t="shared" si="0"/>
        <v>10.526315789473683</v>
      </c>
      <c r="R30" s="160">
        <v>3</v>
      </c>
      <c r="S30" s="425">
        <f t="shared" si="1"/>
        <v>25</v>
      </c>
      <c r="T30" s="160">
        <f t="shared" si="2"/>
        <v>5</v>
      </c>
      <c r="U30" s="423">
        <f t="shared" si="3"/>
        <v>16.129032258064516</v>
      </c>
      <c r="V30" s="419">
        <f t="shared" si="9"/>
        <v>8</v>
      </c>
      <c r="W30" s="423">
        <f t="shared" si="15"/>
        <v>42.105263157894733</v>
      </c>
      <c r="X30" s="419">
        <f t="shared" si="10"/>
        <v>10</v>
      </c>
      <c r="Y30" s="423">
        <f t="shared" si="11"/>
        <v>83.333333333333343</v>
      </c>
      <c r="Z30" s="419">
        <f t="shared" si="12"/>
        <v>18</v>
      </c>
      <c r="AA30" s="423">
        <f t="shared" si="13"/>
        <v>58.064516129032263</v>
      </c>
      <c r="AB30" s="160">
        <v>0</v>
      </c>
      <c r="AC30" s="423">
        <f t="shared" si="16"/>
        <v>0</v>
      </c>
    </row>
    <row r="31" spans="1:29" x14ac:dyDescent="0.2">
      <c r="A31" s="14">
        <f>'9'!A29</f>
        <v>21</v>
      </c>
      <c r="B31" s="12" t="str">
        <f>'9'!B29</f>
        <v>Kutorejo</v>
      </c>
      <c r="C31" s="28" t="str">
        <f>'9'!C29</f>
        <v>Kutorejo</v>
      </c>
      <c r="D31" s="160">
        <v>21</v>
      </c>
      <c r="E31" s="160">
        <v>7</v>
      </c>
      <c r="F31" s="160">
        <f t="shared" ref="F31:F37" si="17">SUM(D31,E31)</f>
        <v>28</v>
      </c>
      <c r="G31" s="160">
        <v>21</v>
      </c>
      <c r="H31" s="160">
        <v>8</v>
      </c>
      <c r="I31" s="160">
        <f t="shared" ref="I31:I37" si="18">SUM(G31,H31)</f>
        <v>29</v>
      </c>
      <c r="J31" s="160">
        <v>2</v>
      </c>
      <c r="K31" s="423">
        <f t="shared" ref="K31:K37" si="19">+J31/D31*100</f>
        <v>9.5238095238095237</v>
      </c>
      <c r="L31" s="160">
        <v>1</v>
      </c>
      <c r="M31" s="423">
        <f t="shared" ref="M31:M37" si="20">+L31/E31*100</f>
        <v>14.285714285714285</v>
      </c>
      <c r="N31" s="160">
        <f t="shared" ref="N31:N37" si="21">J31+L31</f>
        <v>3</v>
      </c>
      <c r="O31" s="423">
        <f t="shared" ref="O31:O37" si="22">N31/F31*100</f>
        <v>10.714285714285714</v>
      </c>
      <c r="P31" s="160">
        <v>0</v>
      </c>
      <c r="Q31" s="423">
        <f t="shared" ref="Q31:Q37" si="23">P31/G31*100</f>
        <v>0</v>
      </c>
      <c r="R31" s="160">
        <v>0</v>
      </c>
      <c r="S31" s="425">
        <f t="shared" ref="S31:S37" si="24">R31/H31*100</f>
        <v>0</v>
      </c>
      <c r="T31" s="160">
        <f t="shared" ref="T31:T37" si="25">P31+R31</f>
        <v>0</v>
      </c>
      <c r="U31" s="423">
        <f t="shared" ref="U31:U37" si="26">T31/I31*100</f>
        <v>0</v>
      </c>
      <c r="V31" s="419">
        <f t="shared" ref="V31:V37" si="27">J31+P31</f>
        <v>2</v>
      </c>
      <c r="W31" s="423">
        <f t="shared" ref="W31:W37" si="28">V31/G31*100</f>
        <v>9.5238095238095237</v>
      </c>
      <c r="X31" s="419">
        <f t="shared" ref="X31:X37" si="29">L31+R31</f>
        <v>1</v>
      </c>
      <c r="Y31" s="423">
        <f t="shared" ref="Y31:Y37" si="30">X31/H31*100</f>
        <v>12.5</v>
      </c>
      <c r="Z31" s="419">
        <f t="shared" ref="Z31:Z37" si="31">V31+X31</f>
        <v>3</v>
      </c>
      <c r="AA31" s="423">
        <f t="shared" ref="AA31:AA37" si="32">Z31/I31*100</f>
        <v>10.344827586206897</v>
      </c>
      <c r="AB31" s="160">
        <v>0</v>
      </c>
      <c r="AC31" s="423">
        <f t="shared" ref="AC31:AC37" si="33">AB31/I31*100</f>
        <v>0</v>
      </c>
    </row>
    <row r="32" spans="1:29" x14ac:dyDescent="0.2">
      <c r="A32" s="14">
        <f>'9'!A30</f>
        <v>22</v>
      </c>
      <c r="B32" s="12"/>
      <c r="C32" s="28" t="str">
        <f>'9'!C30</f>
        <v>Pesanggrahan</v>
      </c>
      <c r="D32" s="160">
        <v>5</v>
      </c>
      <c r="E32" s="160">
        <v>2</v>
      </c>
      <c r="F32" s="160">
        <f t="shared" si="17"/>
        <v>7</v>
      </c>
      <c r="G32" s="160">
        <v>5</v>
      </c>
      <c r="H32" s="160">
        <v>2</v>
      </c>
      <c r="I32" s="160">
        <f t="shared" si="18"/>
        <v>7</v>
      </c>
      <c r="J32" s="160">
        <v>2</v>
      </c>
      <c r="K32" s="423">
        <f t="shared" si="19"/>
        <v>40</v>
      </c>
      <c r="L32" s="160">
        <v>2</v>
      </c>
      <c r="M32" s="423">
        <f t="shared" si="20"/>
        <v>100</v>
      </c>
      <c r="N32" s="160">
        <f t="shared" si="21"/>
        <v>4</v>
      </c>
      <c r="O32" s="423">
        <f t="shared" si="22"/>
        <v>57.142857142857139</v>
      </c>
      <c r="P32" s="160">
        <v>0</v>
      </c>
      <c r="Q32" s="423">
        <f t="shared" si="23"/>
        <v>0</v>
      </c>
      <c r="R32" s="160">
        <v>0</v>
      </c>
      <c r="S32" s="425">
        <f t="shared" si="24"/>
        <v>0</v>
      </c>
      <c r="T32" s="160">
        <f t="shared" si="25"/>
        <v>0</v>
      </c>
      <c r="U32" s="423">
        <f t="shared" si="26"/>
        <v>0</v>
      </c>
      <c r="V32" s="419">
        <f t="shared" si="27"/>
        <v>2</v>
      </c>
      <c r="W32" s="423">
        <f t="shared" si="28"/>
        <v>40</v>
      </c>
      <c r="X32" s="419">
        <f t="shared" si="29"/>
        <v>2</v>
      </c>
      <c r="Y32" s="423">
        <f t="shared" si="30"/>
        <v>100</v>
      </c>
      <c r="Z32" s="419">
        <f t="shared" si="31"/>
        <v>4</v>
      </c>
      <c r="AA32" s="423">
        <f t="shared" si="32"/>
        <v>57.142857142857139</v>
      </c>
      <c r="AB32" s="160">
        <v>0</v>
      </c>
      <c r="AC32" s="423">
        <f t="shared" si="33"/>
        <v>0</v>
      </c>
    </row>
    <row r="33" spans="1:29" x14ac:dyDescent="0.2">
      <c r="A33" s="14">
        <f>'9'!A31</f>
        <v>23</v>
      </c>
      <c r="B33" s="12" t="str">
        <f>'9'!B31</f>
        <v>Pacet</v>
      </c>
      <c r="C33" s="28" t="str">
        <f>'9'!C31</f>
        <v>Pacet</v>
      </c>
      <c r="D33" s="160">
        <v>2</v>
      </c>
      <c r="E33" s="160">
        <v>2</v>
      </c>
      <c r="F33" s="160">
        <f t="shared" si="17"/>
        <v>4</v>
      </c>
      <c r="G33" s="160">
        <v>3</v>
      </c>
      <c r="H33" s="160">
        <v>3</v>
      </c>
      <c r="I33" s="160">
        <f t="shared" si="18"/>
        <v>6</v>
      </c>
      <c r="J33" s="160">
        <v>0</v>
      </c>
      <c r="K33" s="423">
        <f t="shared" si="19"/>
        <v>0</v>
      </c>
      <c r="L33" s="160">
        <v>0</v>
      </c>
      <c r="M33" s="423">
        <f t="shared" si="20"/>
        <v>0</v>
      </c>
      <c r="N33" s="160">
        <f t="shared" si="21"/>
        <v>0</v>
      </c>
      <c r="O33" s="423">
        <f t="shared" si="22"/>
        <v>0</v>
      </c>
      <c r="P33" s="160">
        <v>0</v>
      </c>
      <c r="Q33" s="423">
        <f t="shared" si="23"/>
        <v>0</v>
      </c>
      <c r="R33" s="160">
        <v>0</v>
      </c>
      <c r="S33" s="425">
        <f t="shared" si="24"/>
        <v>0</v>
      </c>
      <c r="T33" s="160">
        <f t="shared" si="25"/>
        <v>0</v>
      </c>
      <c r="U33" s="423">
        <f t="shared" si="26"/>
        <v>0</v>
      </c>
      <c r="V33" s="419">
        <f t="shared" si="27"/>
        <v>0</v>
      </c>
      <c r="W33" s="423">
        <f t="shared" si="28"/>
        <v>0</v>
      </c>
      <c r="X33" s="419">
        <f t="shared" si="29"/>
        <v>0</v>
      </c>
      <c r="Y33" s="423">
        <f t="shared" si="30"/>
        <v>0</v>
      </c>
      <c r="Z33" s="419">
        <f t="shared" si="31"/>
        <v>0</v>
      </c>
      <c r="AA33" s="423">
        <f t="shared" si="32"/>
        <v>0</v>
      </c>
      <c r="AB33" s="160">
        <v>0</v>
      </c>
      <c r="AC33" s="423">
        <f t="shared" si="33"/>
        <v>0</v>
      </c>
    </row>
    <row r="34" spans="1:29" x14ac:dyDescent="0.2">
      <c r="A34" s="14">
        <f>'9'!A32</f>
        <v>24</v>
      </c>
      <c r="B34" s="12"/>
      <c r="C34" s="28" t="str">
        <f>'9'!C32</f>
        <v>Pandan</v>
      </c>
      <c r="D34" s="160">
        <v>5</v>
      </c>
      <c r="E34" s="160">
        <v>2</v>
      </c>
      <c r="F34" s="160">
        <f t="shared" si="17"/>
        <v>7</v>
      </c>
      <c r="G34" s="160">
        <v>5</v>
      </c>
      <c r="H34" s="160">
        <v>2</v>
      </c>
      <c r="I34" s="160">
        <f t="shared" si="18"/>
        <v>7</v>
      </c>
      <c r="J34" s="160">
        <v>2</v>
      </c>
      <c r="K34" s="423">
        <f t="shared" si="19"/>
        <v>40</v>
      </c>
      <c r="L34" s="160">
        <v>0</v>
      </c>
      <c r="M34" s="423">
        <f t="shared" si="20"/>
        <v>0</v>
      </c>
      <c r="N34" s="160">
        <f t="shared" si="21"/>
        <v>2</v>
      </c>
      <c r="O34" s="423">
        <f t="shared" si="22"/>
        <v>28.571428571428569</v>
      </c>
      <c r="P34" s="160">
        <v>0</v>
      </c>
      <c r="Q34" s="423">
        <f t="shared" si="23"/>
        <v>0</v>
      </c>
      <c r="R34" s="160">
        <v>0</v>
      </c>
      <c r="S34" s="425">
        <f t="shared" si="24"/>
        <v>0</v>
      </c>
      <c r="T34" s="160">
        <f t="shared" si="25"/>
        <v>0</v>
      </c>
      <c r="U34" s="423">
        <f t="shared" si="26"/>
        <v>0</v>
      </c>
      <c r="V34" s="419">
        <f t="shared" si="27"/>
        <v>2</v>
      </c>
      <c r="W34" s="423">
        <f t="shared" si="28"/>
        <v>40</v>
      </c>
      <c r="X34" s="419">
        <f t="shared" si="29"/>
        <v>0</v>
      </c>
      <c r="Y34" s="423">
        <f t="shared" si="30"/>
        <v>0</v>
      </c>
      <c r="Z34" s="419">
        <f t="shared" si="31"/>
        <v>2</v>
      </c>
      <c r="AA34" s="423">
        <f t="shared" si="32"/>
        <v>28.571428571428569</v>
      </c>
      <c r="AB34" s="160">
        <v>0</v>
      </c>
      <c r="AC34" s="423">
        <f t="shared" si="33"/>
        <v>0</v>
      </c>
    </row>
    <row r="35" spans="1:29" x14ac:dyDescent="0.2">
      <c r="A35" s="14">
        <f>'9'!A33</f>
        <v>25</v>
      </c>
      <c r="B35" s="12" t="str">
        <f>'9'!B33</f>
        <v>Trawas</v>
      </c>
      <c r="C35" s="28" t="str">
        <f>'9'!C33</f>
        <v>Trawas</v>
      </c>
      <c r="D35" s="160">
        <v>11</v>
      </c>
      <c r="E35" s="160">
        <v>10</v>
      </c>
      <c r="F35" s="160">
        <f t="shared" si="17"/>
        <v>21</v>
      </c>
      <c r="G35" s="160">
        <v>11</v>
      </c>
      <c r="H35" s="160">
        <v>12</v>
      </c>
      <c r="I35" s="160">
        <f t="shared" si="18"/>
        <v>23</v>
      </c>
      <c r="J35" s="160">
        <v>0</v>
      </c>
      <c r="K35" s="423">
        <f t="shared" si="19"/>
        <v>0</v>
      </c>
      <c r="L35" s="160">
        <v>0</v>
      </c>
      <c r="M35" s="423">
        <f t="shared" si="20"/>
        <v>0</v>
      </c>
      <c r="N35" s="160">
        <f t="shared" si="21"/>
        <v>0</v>
      </c>
      <c r="O35" s="423">
        <f t="shared" si="22"/>
        <v>0</v>
      </c>
      <c r="P35" s="160">
        <v>0</v>
      </c>
      <c r="Q35" s="423">
        <f t="shared" si="23"/>
        <v>0</v>
      </c>
      <c r="R35" s="160">
        <v>0</v>
      </c>
      <c r="S35" s="425">
        <f t="shared" si="24"/>
        <v>0</v>
      </c>
      <c r="T35" s="160">
        <f t="shared" si="25"/>
        <v>0</v>
      </c>
      <c r="U35" s="423">
        <f t="shared" si="26"/>
        <v>0</v>
      </c>
      <c r="V35" s="419">
        <f t="shared" si="27"/>
        <v>0</v>
      </c>
      <c r="W35" s="423">
        <f t="shared" si="28"/>
        <v>0</v>
      </c>
      <c r="X35" s="419">
        <f t="shared" si="29"/>
        <v>0</v>
      </c>
      <c r="Y35" s="423">
        <f t="shared" si="30"/>
        <v>0</v>
      </c>
      <c r="Z35" s="419">
        <f t="shared" si="31"/>
        <v>0</v>
      </c>
      <c r="AA35" s="423">
        <f t="shared" si="32"/>
        <v>0</v>
      </c>
      <c r="AB35" s="160">
        <v>0</v>
      </c>
      <c r="AC35" s="423">
        <f t="shared" si="33"/>
        <v>0</v>
      </c>
    </row>
    <row r="36" spans="1:29" x14ac:dyDescent="0.2">
      <c r="A36" s="14">
        <f>'9'!A34</f>
        <v>26</v>
      </c>
      <c r="B36" s="12" t="str">
        <f>'9'!B34</f>
        <v>Gondang</v>
      </c>
      <c r="C36" s="28" t="str">
        <f>'9'!C34</f>
        <v>Gondang</v>
      </c>
      <c r="D36" s="160">
        <v>20</v>
      </c>
      <c r="E36" s="160">
        <v>14</v>
      </c>
      <c r="F36" s="160">
        <f t="shared" si="17"/>
        <v>34</v>
      </c>
      <c r="G36" s="160">
        <v>23</v>
      </c>
      <c r="H36" s="160">
        <v>17</v>
      </c>
      <c r="I36" s="160">
        <f t="shared" si="18"/>
        <v>40</v>
      </c>
      <c r="J36" s="160">
        <v>9</v>
      </c>
      <c r="K36" s="423">
        <f t="shared" si="19"/>
        <v>45</v>
      </c>
      <c r="L36" s="160">
        <v>6</v>
      </c>
      <c r="M36" s="423">
        <f t="shared" si="20"/>
        <v>42.857142857142854</v>
      </c>
      <c r="N36" s="160">
        <f t="shared" si="21"/>
        <v>15</v>
      </c>
      <c r="O36" s="423">
        <f t="shared" si="22"/>
        <v>44.117647058823529</v>
      </c>
      <c r="P36" s="160">
        <v>2</v>
      </c>
      <c r="Q36" s="423">
        <f t="shared" si="23"/>
        <v>8.695652173913043</v>
      </c>
      <c r="R36" s="160">
        <v>3</v>
      </c>
      <c r="S36" s="425">
        <f t="shared" si="24"/>
        <v>17.647058823529413</v>
      </c>
      <c r="T36" s="160">
        <f t="shared" si="25"/>
        <v>5</v>
      </c>
      <c r="U36" s="423">
        <f t="shared" si="26"/>
        <v>12.5</v>
      </c>
      <c r="V36" s="419">
        <f t="shared" si="27"/>
        <v>11</v>
      </c>
      <c r="W36" s="423">
        <f t="shared" si="28"/>
        <v>47.826086956521742</v>
      </c>
      <c r="X36" s="419">
        <f t="shared" si="29"/>
        <v>9</v>
      </c>
      <c r="Y36" s="423">
        <f t="shared" si="30"/>
        <v>52.941176470588239</v>
      </c>
      <c r="Z36" s="419">
        <f t="shared" si="31"/>
        <v>20</v>
      </c>
      <c r="AA36" s="423">
        <f t="shared" si="32"/>
        <v>50</v>
      </c>
      <c r="AB36" s="160">
        <v>2</v>
      </c>
      <c r="AC36" s="423">
        <f t="shared" si="33"/>
        <v>5</v>
      </c>
    </row>
    <row r="37" spans="1:29" x14ac:dyDescent="0.2">
      <c r="A37" s="14">
        <f>'9'!A35</f>
        <v>27</v>
      </c>
      <c r="B37" s="12" t="str">
        <f>'9'!B35</f>
        <v>Jatirejo</v>
      </c>
      <c r="C37" s="28" t="str">
        <f>'9'!C35</f>
        <v>Jatirejo</v>
      </c>
      <c r="D37" s="160">
        <v>11</v>
      </c>
      <c r="E37" s="160">
        <v>7</v>
      </c>
      <c r="F37" s="160">
        <f t="shared" si="17"/>
        <v>18</v>
      </c>
      <c r="G37" s="160">
        <v>12</v>
      </c>
      <c r="H37" s="160">
        <v>9</v>
      </c>
      <c r="I37" s="160">
        <f t="shared" si="18"/>
        <v>21</v>
      </c>
      <c r="J37" s="160">
        <v>9</v>
      </c>
      <c r="K37" s="423">
        <f t="shared" si="19"/>
        <v>81.818181818181827</v>
      </c>
      <c r="L37" s="160">
        <v>5</v>
      </c>
      <c r="M37" s="423">
        <f t="shared" si="20"/>
        <v>71.428571428571431</v>
      </c>
      <c r="N37" s="160">
        <f t="shared" si="21"/>
        <v>14</v>
      </c>
      <c r="O37" s="423">
        <f t="shared" si="22"/>
        <v>77.777777777777786</v>
      </c>
      <c r="P37" s="160">
        <v>1</v>
      </c>
      <c r="Q37" s="423">
        <f t="shared" si="23"/>
        <v>8.3333333333333321</v>
      </c>
      <c r="R37" s="160">
        <v>1</v>
      </c>
      <c r="S37" s="425">
        <f t="shared" si="24"/>
        <v>11.111111111111111</v>
      </c>
      <c r="T37" s="160">
        <f t="shared" si="25"/>
        <v>2</v>
      </c>
      <c r="U37" s="423">
        <f t="shared" si="26"/>
        <v>9.5238095238095237</v>
      </c>
      <c r="V37" s="419">
        <f t="shared" si="27"/>
        <v>10</v>
      </c>
      <c r="W37" s="423">
        <f t="shared" si="28"/>
        <v>83.333333333333343</v>
      </c>
      <c r="X37" s="419">
        <f t="shared" si="29"/>
        <v>6</v>
      </c>
      <c r="Y37" s="423">
        <f t="shared" si="30"/>
        <v>66.666666666666657</v>
      </c>
      <c r="Z37" s="419">
        <f t="shared" si="31"/>
        <v>16</v>
      </c>
      <c r="AA37" s="423">
        <f t="shared" si="32"/>
        <v>76.19047619047619</v>
      </c>
      <c r="AB37" s="160">
        <v>2</v>
      </c>
      <c r="AC37" s="423">
        <f t="shared" si="33"/>
        <v>9.5238095238095237</v>
      </c>
    </row>
    <row r="38" spans="1:29" x14ac:dyDescent="0.2">
      <c r="A38" s="14">
        <v>28</v>
      </c>
      <c r="B38" s="16" t="s">
        <v>1169</v>
      </c>
      <c r="C38" s="28"/>
      <c r="D38" s="160">
        <v>37</v>
      </c>
      <c r="E38" s="160">
        <v>27</v>
      </c>
      <c r="F38" s="160">
        <v>127</v>
      </c>
      <c r="G38" s="160">
        <v>121</v>
      </c>
      <c r="H38" s="160">
        <v>82</v>
      </c>
      <c r="I38" s="160">
        <v>257</v>
      </c>
      <c r="J38" s="160">
        <v>9</v>
      </c>
      <c r="K38" s="423">
        <v>100</v>
      </c>
      <c r="L38" s="160">
        <v>3</v>
      </c>
      <c r="M38" s="423">
        <v>100</v>
      </c>
      <c r="N38" s="160">
        <v>127</v>
      </c>
      <c r="O38" s="423">
        <v>100</v>
      </c>
      <c r="P38" s="160">
        <v>51</v>
      </c>
      <c r="Q38" s="423">
        <v>99.346405228758172</v>
      </c>
      <c r="R38" s="160">
        <v>103</v>
      </c>
      <c r="S38" s="425">
        <v>99.038461538461547</v>
      </c>
      <c r="T38" s="160">
        <v>255</v>
      </c>
      <c r="U38" s="423">
        <v>99.221789883268485</v>
      </c>
      <c r="V38" s="419">
        <v>222</v>
      </c>
      <c r="W38" s="423">
        <v>145.09803921568627</v>
      </c>
      <c r="X38" s="419">
        <v>160</v>
      </c>
      <c r="Y38" s="423">
        <v>153.84615384615387</v>
      </c>
      <c r="Z38" s="419">
        <v>382</v>
      </c>
      <c r="AA38" s="423">
        <v>148.63813229571986</v>
      </c>
      <c r="AB38" s="160">
        <v>3</v>
      </c>
      <c r="AC38" s="423">
        <v>0.77821011673151752</v>
      </c>
    </row>
    <row r="39" spans="1:29" s="40" customFormat="1" ht="15.75" x14ac:dyDescent="0.2">
      <c r="A39" s="271" t="s">
        <v>157</v>
      </c>
      <c r="B39" s="272"/>
      <c r="C39" s="275"/>
      <c r="D39" s="861">
        <f>SUM(D11:D38)</f>
        <v>373</v>
      </c>
      <c r="E39" s="861">
        <f>SUM(E11:E38)</f>
        <v>247</v>
      </c>
      <c r="F39" s="861">
        <f>SUM(F11:F37)</f>
        <v>556</v>
      </c>
      <c r="G39" s="861">
        <f>SUM(G11:G37)</f>
        <v>505</v>
      </c>
      <c r="H39" s="861">
        <f>SUM(H11:H37)</f>
        <v>338</v>
      </c>
      <c r="I39" s="861">
        <f>SUM(I11:I37)</f>
        <v>843</v>
      </c>
      <c r="J39" s="861">
        <f>SUM(J11:J37)</f>
        <v>136</v>
      </c>
      <c r="K39" s="421">
        <f>+J39/D39*100</f>
        <v>36.461126005361933</v>
      </c>
      <c r="L39" s="861">
        <f>SUM(L11:L37)</f>
        <v>101</v>
      </c>
      <c r="M39" s="421">
        <f>+L39/E39*100</f>
        <v>40.890688259109311</v>
      </c>
      <c r="N39" s="861">
        <f>SUM(N11:N37)</f>
        <v>237</v>
      </c>
      <c r="O39" s="421">
        <f>N39/F39*100</f>
        <v>42.625899280575538</v>
      </c>
      <c r="P39" s="861">
        <f>SUM(P11:P37)</f>
        <v>112</v>
      </c>
      <c r="Q39" s="421">
        <f>P39/G39*100</f>
        <v>22.17821782178218</v>
      </c>
      <c r="R39" s="861">
        <f>SUM(R11:R37)</f>
        <v>85</v>
      </c>
      <c r="S39" s="862">
        <f>R39/H39*100</f>
        <v>25.147928994082839</v>
      </c>
      <c r="T39" s="861">
        <f>SUM(T11:T37)</f>
        <v>197</v>
      </c>
      <c r="U39" s="421">
        <f>T39/I39*100</f>
        <v>23.368920521945434</v>
      </c>
      <c r="V39" s="420">
        <f>J39+P39</f>
        <v>248</v>
      </c>
      <c r="W39" s="421">
        <f>V39/G39*100</f>
        <v>49.10891089108911</v>
      </c>
      <c r="X39" s="420">
        <f>L39+R39</f>
        <v>186</v>
      </c>
      <c r="Y39" s="421">
        <f>X39/H39*100</f>
        <v>55.029585798816569</v>
      </c>
      <c r="Z39" s="420">
        <f>V39+X39</f>
        <v>434</v>
      </c>
      <c r="AA39" s="421">
        <f>Z39/I39*100</f>
        <v>51.482799525504156</v>
      </c>
      <c r="AB39" s="861">
        <f>SUM(AB11:AB37)</f>
        <v>25</v>
      </c>
      <c r="AC39" s="421">
        <f>AB39/I39*100</f>
        <v>2.9655990510083039</v>
      </c>
    </row>
    <row r="40" spans="1:29" x14ac:dyDescent="0.2">
      <c r="B40" s="3"/>
      <c r="C40" s="3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429"/>
      <c r="W40" s="429"/>
      <c r="X40" s="429"/>
      <c r="Y40" s="1"/>
      <c r="Z40" s="1"/>
      <c r="AA40" s="1"/>
      <c r="AB40" s="1"/>
      <c r="AC40" s="1"/>
    </row>
    <row r="41" spans="1:29" x14ac:dyDescent="0.2">
      <c r="A41" s="689" t="s">
        <v>1344</v>
      </c>
      <c r="B41" s="689"/>
    </row>
    <row r="42" spans="1:29" ht="18" x14ac:dyDescent="0.2">
      <c r="A42" s="689" t="s">
        <v>36</v>
      </c>
      <c r="B42" s="689"/>
    </row>
    <row r="43" spans="1:29" x14ac:dyDescent="0.2">
      <c r="A43" s="689"/>
      <c r="B43" s="689" t="s">
        <v>575</v>
      </c>
    </row>
    <row r="44" spans="1:29" x14ac:dyDescent="0.2">
      <c r="A44" s="689"/>
      <c r="B44" s="689" t="s">
        <v>576</v>
      </c>
    </row>
    <row r="45" spans="1:29" x14ac:dyDescent="0.2">
      <c r="A45" s="689"/>
      <c r="B45" s="689" t="s">
        <v>577</v>
      </c>
    </row>
  </sheetData>
  <mergeCells count="19">
    <mergeCell ref="X8:Y8"/>
    <mergeCell ref="Z8:AA8"/>
    <mergeCell ref="P7:U7"/>
    <mergeCell ref="V7:AA7"/>
    <mergeCell ref="AB7:AC8"/>
    <mergeCell ref="J8:K8"/>
    <mergeCell ref="L8:M8"/>
    <mergeCell ref="N8:O8"/>
    <mergeCell ref="P8:Q8"/>
    <mergeCell ref="R8:S8"/>
    <mergeCell ref="T8:U8"/>
    <mergeCell ref="V8:W8"/>
    <mergeCell ref="D7:F8"/>
    <mergeCell ref="A6:C6"/>
    <mergeCell ref="A7:A9"/>
    <mergeCell ref="B7:B9"/>
    <mergeCell ref="C7:C9"/>
    <mergeCell ref="G7:I8"/>
    <mergeCell ref="J7:O7"/>
  </mergeCells>
  <phoneticPr fontId="0" type="noConversion"/>
  <printOptions horizontalCentered="1"/>
  <pageMargins left="0.65" right="0.6" top="1.1499999999999999" bottom="0.9" header="0" footer="0"/>
  <pageSetup paperSize="130" scale="47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8">
    <pageSetUpPr fitToPage="1"/>
  </sheetPr>
  <dimension ref="A1:T48"/>
  <sheetViews>
    <sheetView view="pageBreakPreview" topLeftCell="D1" zoomScale="48" zoomScaleNormal="50" zoomScaleSheetLayoutView="48" workbookViewId="0">
      <selection activeCell="G32" sqref="G32"/>
    </sheetView>
  </sheetViews>
  <sheetFormatPr defaultColWidth="11.42578125" defaultRowHeight="15" x14ac:dyDescent="0.2"/>
  <cols>
    <col min="1" max="1" width="5.7109375" style="4" customWidth="1"/>
    <col min="2" max="3" width="21.7109375" style="4" customWidth="1"/>
    <col min="4" max="6" width="18" style="4" customWidth="1"/>
    <col min="7" max="7" width="16.42578125" style="4" customWidth="1"/>
    <col min="8" max="8" width="18.28515625" style="4" customWidth="1"/>
    <col min="9" max="9" width="10.7109375" style="4" customWidth="1"/>
    <col min="10" max="10" width="11.28515625" style="4" customWidth="1"/>
    <col min="11" max="11" width="10.7109375" style="4" customWidth="1"/>
    <col min="12" max="16" width="10" style="4" customWidth="1"/>
    <col min="17" max="17" width="11.42578125" style="4"/>
    <col min="18" max="18" width="13.28515625" style="4" customWidth="1"/>
    <col min="19" max="16384" width="11.42578125" style="4"/>
  </cols>
  <sheetData>
    <row r="1" spans="1:19" x14ac:dyDescent="0.2">
      <c r="A1" s="3" t="s">
        <v>466</v>
      </c>
    </row>
    <row r="3" spans="1:19" s="203" customFormat="1" ht="16.5" x14ac:dyDescent="0.2">
      <c r="A3" s="207" t="s">
        <v>184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</row>
    <row r="4" spans="1:19" s="203" customFormat="1" ht="16.5" x14ac:dyDescent="0.2">
      <c r="E4" s="210"/>
      <c r="F4" s="210"/>
      <c r="G4" s="210" t="str">
        <f>'1'!E5</f>
        <v>KABUPATEN</v>
      </c>
      <c r="H4" s="206" t="str">
        <f>'1'!F5</f>
        <v>MOJOKERTO</v>
      </c>
      <c r="L4" s="210"/>
      <c r="M4" s="210"/>
      <c r="N4" s="210"/>
      <c r="O4" s="210"/>
      <c r="P4" s="210"/>
      <c r="Q4" s="210"/>
      <c r="R4" s="210"/>
      <c r="S4" s="210"/>
    </row>
    <row r="5" spans="1:19" s="203" customFormat="1" ht="16.5" x14ac:dyDescent="0.2">
      <c r="E5" s="210"/>
      <c r="F5" s="210"/>
      <c r="G5" s="210" t="str">
        <f>'1'!E6</f>
        <v xml:space="preserve">TAHUN </v>
      </c>
      <c r="H5" s="206">
        <f>'1'!F6</f>
        <v>2021</v>
      </c>
      <c r="L5" s="210"/>
      <c r="M5" s="210"/>
      <c r="N5" s="210"/>
      <c r="O5" s="210"/>
      <c r="P5" s="210"/>
      <c r="Q5" s="210"/>
      <c r="R5" s="210"/>
      <c r="S5" s="210"/>
    </row>
    <row r="6" spans="1:19" x14ac:dyDescent="0.2">
      <c r="A6" s="704"/>
      <c r="B6" s="704"/>
      <c r="C6" s="704"/>
      <c r="D6" s="704"/>
      <c r="E6" s="378"/>
      <c r="F6" s="378"/>
      <c r="G6" s="378"/>
      <c r="H6" s="704"/>
      <c r="I6" s="704"/>
      <c r="J6" s="378"/>
      <c r="K6" s="378"/>
      <c r="L6" s="378"/>
      <c r="M6" s="378"/>
      <c r="N6" s="378"/>
      <c r="O6" s="378"/>
      <c r="P6" s="378"/>
      <c r="Q6" s="378"/>
      <c r="R6" s="378"/>
      <c r="S6" s="378"/>
    </row>
    <row r="7" spans="1:19" ht="29.25" customHeight="1" x14ac:dyDescent="0.2">
      <c r="A7" s="1170" t="s">
        <v>153</v>
      </c>
      <c r="B7" s="1170" t="s">
        <v>154</v>
      </c>
      <c r="C7" s="1170" t="s">
        <v>156</v>
      </c>
      <c r="D7" s="1164" t="s">
        <v>101</v>
      </c>
      <c r="E7" s="1246" t="s">
        <v>977</v>
      </c>
      <c r="F7" s="1246"/>
      <c r="G7" s="1246"/>
      <c r="H7" s="1164" t="s">
        <v>678</v>
      </c>
      <c r="I7" s="1167" t="s">
        <v>578</v>
      </c>
      <c r="J7" s="1168"/>
      <c r="K7" s="1168"/>
      <c r="L7" s="1168"/>
      <c r="M7" s="1168"/>
      <c r="N7" s="1168"/>
      <c r="O7" s="1168"/>
      <c r="P7" s="1168"/>
      <c r="Q7" s="1173" t="s">
        <v>681</v>
      </c>
      <c r="R7" s="1211"/>
      <c r="S7" s="1210"/>
    </row>
    <row r="8" spans="1:19" ht="17.25" customHeight="1" x14ac:dyDescent="0.2">
      <c r="A8" s="1171"/>
      <c r="B8" s="1171"/>
      <c r="C8" s="1171"/>
      <c r="D8" s="1165"/>
      <c r="E8" s="1165" t="s">
        <v>72</v>
      </c>
      <c r="F8" s="1294" t="s">
        <v>978</v>
      </c>
      <c r="G8" s="1165" t="s">
        <v>979</v>
      </c>
      <c r="H8" s="1165"/>
      <c r="I8" s="1173" t="s">
        <v>679</v>
      </c>
      <c r="J8" s="1210"/>
      <c r="K8" s="1173" t="s">
        <v>680</v>
      </c>
      <c r="L8" s="1210"/>
      <c r="M8" s="1173" t="s">
        <v>161</v>
      </c>
      <c r="N8" s="1211"/>
      <c r="O8" s="1210"/>
      <c r="P8" s="1173" t="s">
        <v>140</v>
      </c>
      <c r="Q8" s="1360"/>
      <c r="R8" s="1361"/>
      <c r="S8" s="1362"/>
    </row>
    <row r="9" spans="1:19" ht="32.25" customHeight="1" x14ac:dyDescent="0.2">
      <c r="A9" s="1171"/>
      <c r="B9" s="1171"/>
      <c r="C9" s="1171"/>
      <c r="D9" s="1165"/>
      <c r="E9" s="1165"/>
      <c r="F9" s="1294"/>
      <c r="G9" s="1165"/>
      <c r="H9" s="1165"/>
      <c r="I9" s="1174"/>
      <c r="J9" s="1330"/>
      <c r="K9" s="1174"/>
      <c r="L9" s="1330"/>
      <c r="M9" s="1174"/>
      <c r="N9" s="1329"/>
      <c r="O9" s="1330"/>
      <c r="P9" s="1360"/>
      <c r="Q9" s="1174"/>
      <c r="R9" s="1329"/>
      <c r="S9" s="1330"/>
    </row>
    <row r="10" spans="1:19" ht="34.5" customHeight="1" x14ac:dyDescent="0.2">
      <c r="A10" s="1172"/>
      <c r="B10" s="1172"/>
      <c r="C10" s="1172"/>
      <c r="D10" s="1166"/>
      <c r="E10" s="1166"/>
      <c r="F10" s="1295"/>
      <c r="G10" s="1166"/>
      <c r="H10" s="1166"/>
      <c r="I10" s="19" t="s">
        <v>27</v>
      </c>
      <c r="J10" s="19" t="s">
        <v>28</v>
      </c>
      <c r="K10" s="19" t="s">
        <v>27</v>
      </c>
      <c r="L10" s="19" t="s">
        <v>28</v>
      </c>
      <c r="M10" s="19" t="s">
        <v>27</v>
      </c>
      <c r="N10" s="19" t="s">
        <v>28</v>
      </c>
      <c r="O10" s="19" t="s">
        <v>14</v>
      </c>
      <c r="P10" s="1166"/>
      <c r="Q10" s="34" t="s">
        <v>27</v>
      </c>
      <c r="R10" s="34" t="s">
        <v>28</v>
      </c>
      <c r="S10" s="34" t="s">
        <v>14</v>
      </c>
    </row>
    <row r="11" spans="1:19" x14ac:dyDescent="0.2">
      <c r="A11" s="129">
        <v>1</v>
      </c>
      <c r="B11" s="198">
        <v>2</v>
      </c>
      <c r="C11" s="129">
        <v>3</v>
      </c>
      <c r="D11" s="198">
        <v>4</v>
      </c>
      <c r="E11" s="129">
        <v>5</v>
      </c>
      <c r="F11" s="198">
        <v>6</v>
      </c>
      <c r="G11" s="129">
        <v>7</v>
      </c>
      <c r="H11" s="198">
        <v>8</v>
      </c>
      <c r="I11" s="129">
        <v>9</v>
      </c>
      <c r="J11" s="198">
        <v>10</v>
      </c>
      <c r="K11" s="129">
        <v>11</v>
      </c>
      <c r="L11" s="198">
        <v>12</v>
      </c>
      <c r="M11" s="129">
        <v>13</v>
      </c>
      <c r="N11" s="198">
        <v>14</v>
      </c>
      <c r="O11" s="129">
        <v>15</v>
      </c>
      <c r="P11" s="198">
        <v>16</v>
      </c>
      <c r="Q11" s="129">
        <v>17</v>
      </c>
      <c r="R11" s="198">
        <v>18</v>
      </c>
      <c r="S11" s="129">
        <v>19</v>
      </c>
    </row>
    <row r="12" spans="1:19" ht="20.25" customHeight="1" x14ac:dyDescent="0.2">
      <c r="A12" s="12">
        <f>'9'!A9</f>
        <v>1</v>
      </c>
      <c r="B12" s="12" t="str">
        <f>'9'!B9</f>
        <v>Sooko</v>
      </c>
      <c r="C12" s="12" t="str">
        <f>'9'!C9</f>
        <v>Sooko</v>
      </c>
      <c r="D12" s="430">
        <v>6639.9</v>
      </c>
      <c r="E12" s="431">
        <v>1500</v>
      </c>
      <c r="F12" s="432">
        <v>1500</v>
      </c>
      <c r="G12" s="434">
        <f t="shared" ref="G12:G31" si="0">F12/E12*100</f>
        <v>100</v>
      </c>
      <c r="H12" s="430">
        <v>295.47554999999994</v>
      </c>
      <c r="I12" s="431">
        <v>9</v>
      </c>
      <c r="J12" s="431">
        <v>5</v>
      </c>
      <c r="K12" s="431">
        <v>0</v>
      </c>
      <c r="L12" s="435">
        <v>0</v>
      </c>
      <c r="M12" s="430">
        <f>I12+K12</f>
        <v>9</v>
      </c>
      <c r="N12" s="430">
        <f>J12+L12</f>
        <v>5</v>
      </c>
      <c r="O12" s="436">
        <f>M12+N12</f>
        <v>14</v>
      </c>
      <c r="P12" s="437">
        <f t="shared" ref="P12:P31" si="1">O12/H12*100</f>
        <v>4.7381246942428916</v>
      </c>
      <c r="Q12" s="432">
        <v>3004</v>
      </c>
      <c r="R12" s="435">
        <v>4087</v>
      </c>
      <c r="S12" s="431">
        <f>Q12+R12</f>
        <v>7091</v>
      </c>
    </row>
    <row r="13" spans="1:19" ht="20.25" customHeight="1" x14ac:dyDescent="0.2">
      <c r="A13" s="12">
        <f>'9'!A10</f>
        <v>2</v>
      </c>
      <c r="B13" s="12" t="str">
        <f>'9'!B10</f>
        <v>Trowulan</v>
      </c>
      <c r="C13" s="12" t="str">
        <f>'9'!C10</f>
        <v>Trowulan</v>
      </c>
      <c r="D13" s="430">
        <v>4193.8999999999996</v>
      </c>
      <c r="E13" s="430">
        <v>912</v>
      </c>
      <c r="F13" s="433">
        <v>912</v>
      </c>
      <c r="G13" s="434">
        <f t="shared" si="0"/>
        <v>100</v>
      </c>
      <c r="H13" s="430">
        <v>186.62854999999996</v>
      </c>
      <c r="I13" s="430">
        <v>2</v>
      </c>
      <c r="J13" s="430">
        <v>5</v>
      </c>
      <c r="K13" s="430">
        <v>0</v>
      </c>
      <c r="L13" s="436">
        <v>0</v>
      </c>
      <c r="M13" s="430">
        <f>I13+K13</f>
        <v>2</v>
      </c>
      <c r="N13" s="430">
        <f t="shared" ref="M13:N31" si="2">J13+L13</f>
        <v>5</v>
      </c>
      <c r="O13" s="436">
        <f t="shared" ref="O13:O31" si="3">M13+N13</f>
        <v>7</v>
      </c>
      <c r="P13" s="438">
        <f t="shared" si="1"/>
        <v>3.7507658929997585</v>
      </c>
      <c r="Q13" s="433">
        <v>592</v>
      </c>
      <c r="R13" s="436">
        <v>689</v>
      </c>
      <c r="S13" s="430">
        <f t="shared" ref="S13:S31" si="4">Q13+R13</f>
        <v>1281</v>
      </c>
    </row>
    <row r="14" spans="1:19" ht="20.25" customHeight="1" x14ac:dyDescent="0.2">
      <c r="A14" s="12">
        <f>'9'!A11</f>
        <v>3</v>
      </c>
      <c r="B14" s="12"/>
      <c r="C14" s="12" t="str">
        <f>'9'!C11</f>
        <v>Tawangsari</v>
      </c>
      <c r="D14" s="430">
        <v>3238.2</v>
      </c>
      <c r="E14" s="430">
        <v>1407</v>
      </c>
      <c r="F14" s="433">
        <v>1407</v>
      </c>
      <c r="G14" s="434">
        <f t="shared" si="0"/>
        <v>100</v>
      </c>
      <c r="H14" s="430">
        <v>144.09989999999999</v>
      </c>
      <c r="I14" s="430">
        <v>2</v>
      </c>
      <c r="J14" s="430">
        <v>1</v>
      </c>
      <c r="K14" s="430">
        <v>0</v>
      </c>
      <c r="L14" s="436">
        <v>0</v>
      </c>
      <c r="M14" s="430">
        <f t="shared" si="2"/>
        <v>2</v>
      </c>
      <c r="N14" s="430">
        <f t="shared" si="2"/>
        <v>1</v>
      </c>
      <c r="O14" s="436">
        <f t="shared" si="3"/>
        <v>3</v>
      </c>
      <c r="P14" s="438">
        <f t="shared" si="1"/>
        <v>2.0818890228237494</v>
      </c>
      <c r="Q14" s="433">
        <v>401</v>
      </c>
      <c r="R14" s="436">
        <v>430</v>
      </c>
      <c r="S14" s="430">
        <f t="shared" si="4"/>
        <v>831</v>
      </c>
    </row>
    <row r="15" spans="1:19" ht="20.25" customHeight="1" x14ac:dyDescent="0.2">
      <c r="A15" s="12">
        <f>'9'!A12</f>
        <v>4</v>
      </c>
      <c r="B15" s="12" t="str">
        <f>'9'!B12</f>
        <v>Puri</v>
      </c>
      <c r="C15" s="12" t="str">
        <f>'9'!C12</f>
        <v>Puri</v>
      </c>
      <c r="D15" s="430">
        <v>6958.2</v>
      </c>
      <c r="E15" s="430">
        <v>2495</v>
      </c>
      <c r="F15" s="433">
        <v>2495</v>
      </c>
      <c r="G15" s="434">
        <f t="shared" si="0"/>
        <v>100</v>
      </c>
      <c r="H15" s="430">
        <v>309.63989999999995</v>
      </c>
      <c r="I15" s="430">
        <v>3</v>
      </c>
      <c r="J15" s="430">
        <v>1</v>
      </c>
      <c r="K15" s="430">
        <v>0</v>
      </c>
      <c r="L15" s="436">
        <v>0</v>
      </c>
      <c r="M15" s="430">
        <f>I15+K15</f>
        <v>3</v>
      </c>
      <c r="N15" s="430">
        <f t="shared" si="2"/>
        <v>1</v>
      </c>
      <c r="O15" s="436">
        <f t="shared" si="3"/>
        <v>4</v>
      </c>
      <c r="P15" s="438">
        <f t="shared" si="1"/>
        <v>1.291823179118712</v>
      </c>
      <c r="Q15" s="433">
        <v>1476</v>
      </c>
      <c r="R15" s="436">
        <v>2765</v>
      </c>
      <c r="S15" s="430">
        <f t="shared" si="4"/>
        <v>4241</v>
      </c>
    </row>
    <row r="16" spans="1:19" ht="20.25" customHeight="1" x14ac:dyDescent="0.2">
      <c r="A16" s="12">
        <f>'9'!A13</f>
        <v>5</v>
      </c>
      <c r="B16" s="12" t="str">
        <f>'9'!B13</f>
        <v>Mojoanyar</v>
      </c>
      <c r="C16" s="12" t="str">
        <f>'9'!C13</f>
        <v>Gayaman</v>
      </c>
      <c r="D16" s="430">
        <v>5044.7</v>
      </c>
      <c r="E16" s="430">
        <v>932</v>
      </c>
      <c r="F16" s="433">
        <v>932</v>
      </c>
      <c r="G16" s="434">
        <f t="shared" si="0"/>
        <v>100</v>
      </c>
      <c r="H16" s="430">
        <v>224.48915</v>
      </c>
      <c r="I16" s="430">
        <v>6</v>
      </c>
      <c r="J16" s="430">
        <v>4</v>
      </c>
      <c r="K16" s="430">
        <v>0</v>
      </c>
      <c r="L16" s="436">
        <v>0</v>
      </c>
      <c r="M16" s="430">
        <f t="shared" si="2"/>
        <v>6</v>
      </c>
      <c r="N16" s="430">
        <f t="shared" si="2"/>
        <v>4</v>
      </c>
      <c r="O16" s="436">
        <f t="shared" si="3"/>
        <v>10</v>
      </c>
      <c r="P16" s="438">
        <f t="shared" si="1"/>
        <v>4.4545582715244816</v>
      </c>
      <c r="Q16" s="433">
        <v>357</v>
      </c>
      <c r="R16" s="436">
        <v>320</v>
      </c>
      <c r="S16" s="430">
        <f t="shared" si="4"/>
        <v>677</v>
      </c>
    </row>
    <row r="17" spans="1:19" ht="20.25" customHeight="1" x14ac:dyDescent="0.2">
      <c r="A17" s="12">
        <f>'9'!A14</f>
        <v>6</v>
      </c>
      <c r="B17" s="12" t="str">
        <f>'9'!B14</f>
        <v>Bangsal</v>
      </c>
      <c r="C17" s="12" t="str">
        <f>'9'!C14</f>
        <v>Bangsal</v>
      </c>
      <c r="D17" s="430">
        <v>5379.4</v>
      </c>
      <c r="E17" s="430">
        <v>1113</v>
      </c>
      <c r="F17" s="433">
        <v>1113</v>
      </c>
      <c r="G17" s="434">
        <f t="shared" si="0"/>
        <v>100</v>
      </c>
      <c r="H17" s="430">
        <v>239.38329999999996</v>
      </c>
      <c r="I17" s="430">
        <v>5</v>
      </c>
      <c r="J17" s="430">
        <v>2</v>
      </c>
      <c r="K17" s="430">
        <v>0</v>
      </c>
      <c r="L17" s="436">
        <v>0</v>
      </c>
      <c r="M17" s="430">
        <f t="shared" si="2"/>
        <v>5</v>
      </c>
      <c r="N17" s="430">
        <f t="shared" si="2"/>
        <v>2</v>
      </c>
      <c r="O17" s="436">
        <f t="shared" si="3"/>
        <v>7</v>
      </c>
      <c r="P17" s="438">
        <f>O17/H17*100</f>
        <v>2.9241805923805049</v>
      </c>
      <c r="Q17" s="433">
        <v>786</v>
      </c>
      <c r="R17" s="436">
        <v>992</v>
      </c>
      <c r="S17" s="430">
        <f t="shared" si="4"/>
        <v>1778</v>
      </c>
    </row>
    <row r="18" spans="1:19" ht="20.25" customHeight="1" x14ac:dyDescent="0.2">
      <c r="A18" s="12">
        <f>'9'!A15</f>
        <v>7</v>
      </c>
      <c r="B18" s="12" t="str">
        <f>'9'!B15</f>
        <v>Gedeg</v>
      </c>
      <c r="C18" s="12" t="str">
        <f>'9'!C15</f>
        <v>Gedeg</v>
      </c>
      <c r="D18" s="430">
        <v>3996.4</v>
      </c>
      <c r="E18" s="430">
        <v>1360</v>
      </c>
      <c r="F18" s="433">
        <v>1360</v>
      </c>
      <c r="G18" s="434">
        <f t="shared" si="0"/>
        <v>100</v>
      </c>
      <c r="H18" s="430">
        <v>177.8398</v>
      </c>
      <c r="I18" s="430">
        <v>2</v>
      </c>
      <c r="J18" s="430">
        <v>2</v>
      </c>
      <c r="K18" s="430">
        <v>0</v>
      </c>
      <c r="L18" s="436">
        <v>0</v>
      </c>
      <c r="M18" s="430">
        <f t="shared" si="2"/>
        <v>2</v>
      </c>
      <c r="N18" s="430">
        <f t="shared" si="2"/>
        <v>2</v>
      </c>
      <c r="O18" s="436">
        <f t="shared" si="3"/>
        <v>4</v>
      </c>
      <c r="P18" s="438">
        <f t="shared" si="1"/>
        <v>2.2492153050104644</v>
      </c>
      <c r="Q18" s="433">
        <v>1001</v>
      </c>
      <c r="R18" s="436">
        <v>1857</v>
      </c>
      <c r="S18" s="430">
        <f t="shared" si="4"/>
        <v>2858</v>
      </c>
    </row>
    <row r="19" spans="1:19" ht="20.25" customHeight="1" x14ac:dyDescent="0.2">
      <c r="A19" s="12">
        <f>'9'!A16</f>
        <v>8</v>
      </c>
      <c r="B19" s="12"/>
      <c r="C19" s="12" t="str">
        <f>'9'!C16</f>
        <v>Lespadangan</v>
      </c>
      <c r="D19" s="430">
        <v>2328.8000000000002</v>
      </c>
      <c r="E19" s="430">
        <v>2793</v>
      </c>
      <c r="F19" s="433">
        <v>2793</v>
      </c>
      <c r="G19" s="434">
        <f t="shared" si="0"/>
        <v>100</v>
      </c>
      <c r="H19" s="430">
        <v>103.63160000000001</v>
      </c>
      <c r="I19" s="430">
        <v>5</v>
      </c>
      <c r="J19" s="430">
        <v>1</v>
      </c>
      <c r="K19" s="430">
        <v>0</v>
      </c>
      <c r="L19" s="436">
        <v>0</v>
      </c>
      <c r="M19" s="430">
        <f t="shared" si="2"/>
        <v>5</v>
      </c>
      <c r="N19" s="430">
        <f t="shared" si="2"/>
        <v>1</v>
      </c>
      <c r="O19" s="436">
        <f t="shared" si="3"/>
        <v>6</v>
      </c>
      <c r="P19" s="438">
        <f t="shared" si="1"/>
        <v>5.7897398090929784</v>
      </c>
      <c r="Q19" s="433">
        <v>586</v>
      </c>
      <c r="R19" s="436">
        <v>1139</v>
      </c>
      <c r="S19" s="430">
        <f t="shared" si="4"/>
        <v>1725</v>
      </c>
    </row>
    <row r="20" spans="1:19" ht="20.25" customHeight="1" x14ac:dyDescent="0.2">
      <c r="A20" s="12">
        <f>'9'!A17</f>
        <v>9</v>
      </c>
      <c r="B20" s="12" t="str">
        <f>'9'!B17</f>
        <v>Kemlagi</v>
      </c>
      <c r="C20" s="12" t="str">
        <f>'9'!C17</f>
        <v>Kemlagi</v>
      </c>
      <c r="D20" s="430">
        <v>3731.1</v>
      </c>
      <c r="E20" s="430">
        <v>2380</v>
      </c>
      <c r="F20" s="433">
        <v>2380</v>
      </c>
      <c r="G20" s="434">
        <f t="shared" si="0"/>
        <v>100</v>
      </c>
      <c r="H20" s="430">
        <v>166.03394999999998</v>
      </c>
      <c r="I20" s="430">
        <v>7</v>
      </c>
      <c r="J20" s="430">
        <v>5</v>
      </c>
      <c r="K20" s="430">
        <v>0</v>
      </c>
      <c r="L20" s="436">
        <v>0</v>
      </c>
      <c r="M20" s="430">
        <f t="shared" si="2"/>
        <v>7</v>
      </c>
      <c r="N20" s="430">
        <f t="shared" si="2"/>
        <v>5</v>
      </c>
      <c r="O20" s="436">
        <f t="shared" si="3"/>
        <v>12</v>
      </c>
      <c r="P20" s="438">
        <f t="shared" si="1"/>
        <v>7.2274375210612058</v>
      </c>
      <c r="Q20" s="433">
        <v>677</v>
      </c>
      <c r="R20" s="436">
        <v>588</v>
      </c>
      <c r="S20" s="430">
        <f t="shared" si="4"/>
        <v>1265</v>
      </c>
    </row>
    <row r="21" spans="1:19" ht="20.25" customHeight="1" x14ac:dyDescent="0.2">
      <c r="A21" s="12">
        <f>'9'!A18</f>
        <v>10</v>
      </c>
      <c r="B21" s="12"/>
      <c r="C21" s="12" t="str">
        <f>'9'!C18</f>
        <v>Kedungsari</v>
      </c>
      <c r="D21" s="430">
        <v>2718.5</v>
      </c>
      <c r="E21" s="430">
        <v>1006</v>
      </c>
      <c r="F21" s="433">
        <v>1006</v>
      </c>
      <c r="G21" s="434">
        <f t="shared" si="0"/>
        <v>100</v>
      </c>
      <c r="H21" s="430">
        <v>120.97324999999999</v>
      </c>
      <c r="I21" s="430">
        <v>3</v>
      </c>
      <c r="J21" s="430">
        <v>2</v>
      </c>
      <c r="K21" s="430">
        <v>0</v>
      </c>
      <c r="L21" s="436">
        <v>0</v>
      </c>
      <c r="M21" s="430">
        <f t="shared" si="2"/>
        <v>3</v>
      </c>
      <c r="N21" s="430">
        <f t="shared" si="2"/>
        <v>2</v>
      </c>
      <c r="O21" s="436">
        <f t="shared" si="3"/>
        <v>5</v>
      </c>
      <c r="P21" s="438">
        <f>O21/H21*100</f>
        <v>4.133145137458075</v>
      </c>
      <c r="Q21" s="433">
        <v>403</v>
      </c>
      <c r="R21" s="436">
        <v>606</v>
      </c>
      <c r="S21" s="430">
        <f t="shared" si="4"/>
        <v>1009</v>
      </c>
    </row>
    <row r="22" spans="1:19" ht="20.25" customHeight="1" x14ac:dyDescent="0.2">
      <c r="A22" s="12">
        <f>'9'!A19</f>
        <v>11</v>
      </c>
      <c r="B22" s="12" t="str">
        <f>'9'!B19</f>
        <v>Dawarblandong</v>
      </c>
      <c r="C22" s="12" t="str">
        <f>'9'!C19</f>
        <v>Dawarblandong</v>
      </c>
      <c r="D22" s="430">
        <v>5715.9</v>
      </c>
      <c r="E22" s="430">
        <v>1111</v>
      </c>
      <c r="F22" s="433">
        <v>1111</v>
      </c>
      <c r="G22" s="434">
        <f t="shared" si="0"/>
        <v>100</v>
      </c>
      <c r="H22" s="430">
        <v>254.35754999999997</v>
      </c>
      <c r="I22" s="430">
        <v>6</v>
      </c>
      <c r="J22" s="430">
        <v>6</v>
      </c>
      <c r="K22" s="430">
        <v>2</v>
      </c>
      <c r="L22" s="436">
        <v>0</v>
      </c>
      <c r="M22" s="430">
        <f>I22+K22</f>
        <v>8</v>
      </c>
      <c r="N22" s="430">
        <f t="shared" si="2"/>
        <v>6</v>
      </c>
      <c r="O22" s="436">
        <f t="shared" si="3"/>
        <v>14</v>
      </c>
      <c r="P22" s="438">
        <f t="shared" si="1"/>
        <v>5.5040630797080725</v>
      </c>
      <c r="Q22" s="433">
        <v>863</v>
      </c>
      <c r="R22" s="436">
        <v>1375</v>
      </c>
      <c r="S22" s="430">
        <f t="shared" si="4"/>
        <v>2238</v>
      </c>
    </row>
    <row r="23" spans="1:19" ht="20.25" customHeight="1" x14ac:dyDescent="0.2">
      <c r="A23" s="12">
        <f>'9'!A20</f>
        <v>12</v>
      </c>
      <c r="B23" s="12" t="str">
        <f>'9'!B20</f>
        <v>Jetis</v>
      </c>
      <c r="C23" s="12" t="str">
        <f>'9'!C20</f>
        <v>Kupang</v>
      </c>
      <c r="D23" s="430">
        <v>5285.4</v>
      </c>
      <c r="E23" s="430">
        <v>1235</v>
      </c>
      <c r="F23" s="433">
        <v>1235</v>
      </c>
      <c r="G23" s="434">
        <f t="shared" si="0"/>
        <v>100</v>
      </c>
      <c r="H23" s="430">
        <v>235.20029999999997</v>
      </c>
      <c r="I23" s="430">
        <v>1</v>
      </c>
      <c r="J23" s="430">
        <v>2</v>
      </c>
      <c r="K23" s="430">
        <v>0</v>
      </c>
      <c r="L23" s="436">
        <v>0</v>
      </c>
      <c r="M23" s="430">
        <f t="shared" si="2"/>
        <v>1</v>
      </c>
      <c r="N23" s="430">
        <f t="shared" si="2"/>
        <v>2</v>
      </c>
      <c r="O23" s="436">
        <f t="shared" si="3"/>
        <v>3</v>
      </c>
      <c r="P23" s="438">
        <f t="shared" si="1"/>
        <v>1.2755085771574273</v>
      </c>
      <c r="Q23" s="433">
        <v>828</v>
      </c>
      <c r="R23" s="436">
        <v>1428</v>
      </c>
      <c r="S23" s="430">
        <f t="shared" si="4"/>
        <v>2256</v>
      </c>
    </row>
    <row r="24" spans="1:19" ht="20.25" customHeight="1" x14ac:dyDescent="0.2">
      <c r="A24" s="12">
        <f>'9'!A21</f>
        <v>13</v>
      </c>
      <c r="B24" s="12"/>
      <c r="C24" s="12" t="str">
        <f>'9'!C21</f>
        <v>Jetis</v>
      </c>
      <c r="D24" s="430">
        <v>3015.8</v>
      </c>
      <c r="E24" s="430">
        <v>4769</v>
      </c>
      <c r="F24" s="433">
        <v>4769</v>
      </c>
      <c r="G24" s="434">
        <f t="shared" si="0"/>
        <v>100</v>
      </c>
      <c r="H24" s="430">
        <v>134.20310000000001</v>
      </c>
      <c r="I24" s="430">
        <v>6</v>
      </c>
      <c r="J24" s="430">
        <v>3</v>
      </c>
      <c r="K24" s="430">
        <v>0</v>
      </c>
      <c r="L24" s="436">
        <v>0</v>
      </c>
      <c r="M24" s="430">
        <f t="shared" si="2"/>
        <v>6</v>
      </c>
      <c r="N24" s="430">
        <f t="shared" si="2"/>
        <v>3</v>
      </c>
      <c r="O24" s="436">
        <f t="shared" si="3"/>
        <v>9</v>
      </c>
      <c r="P24" s="438">
        <f t="shared" si="1"/>
        <v>6.706253432297764</v>
      </c>
      <c r="Q24" s="433">
        <v>1027</v>
      </c>
      <c r="R24" s="436">
        <v>1164</v>
      </c>
      <c r="S24" s="430">
        <f t="shared" si="4"/>
        <v>2191</v>
      </c>
    </row>
    <row r="25" spans="1:19" ht="20.25" customHeight="1" x14ac:dyDescent="0.2">
      <c r="A25" s="12">
        <f>'9'!A22</f>
        <v>14</v>
      </c>
      <c r="B25" s="12" t="str">
        <f>'9'!B22</f>
        <v>Mojosari</v>
      </c>
      <c r="C25" s="12" t="str">
        <f>'9'!C22</f>
        <v>Mojosari</v>
      </c>
      <c r="D25" s="430">
        <v>4887</v>
      </c>
      <c r="E25" s="430">
        <v>1117</v>
      </c>
      <c r="F25" s="433">
        <v>1117</v>
      </c>
      <c r="G25" s="434">
        <f t="shared" si="0"/>
        <v>100</v>
      </c>
      <c r="H25" s="430">
        <v>217.47149999999999</v>
      </c>
      <c r="I25" s="430">
        <v>0</v>
      </c>
      <c r="J25" s="430">
        <v>0</v>
      </c>
      <c r="K25" s="430">
        <v>0</v>
      </c>
      <c r="L25" s="436">
        <v>0</v>
      </c>
      <c r="M25" s="430">
        <f t="shared" si="2"/>
        <v>0</v>
      </c>
      <c r="N25" s="430">
        <f t="shared" si="2"/>
        <v>0</v>
      </c>
      <c r="O25" s="436">
        <f t="shared" si="3"/>
        <v>0</v>
      </c>
      <c r="P25" s="438">
        <f t="shared" si="1"/>
        <v>0</v>
      </c>
      <c r="Q25" s="433">
        <v>600</v>
      </c>
      <c r="R25" s="436">
        <v>601</v>
      </c>
      <c r="S25" s="430">
        <f t="shared" si="4"/>
        <v>1201</v>
      </c>
    </row>
    <row r="26" spans="1:19" ht="20.25" customHeight="1" x14ac:dyDescent="0.2">
      <c r="A26" s="12">
        <f>'9'!A23</f>
        <v>15</v>
      </c>
      <c r="B26" s="12"/>
      <c r="C26" s="12" t="str">
        <f>'9'!C23</f>
        <v>Modopuro</v>
      </c>
      <c r="D26" s="430">
        <v>3586.4</v>
      </c>
      <c r="E26" s="430">
        <v>1508</v>
      </c>
      <c r="F26" s="433">
        <v>1508</v>
      </c>
      <c r="G26" s="434">
        <f t="shared" si="0"/>
        <v>100</v>
      </c>
      <c r="H26" s="430">
        <v>159.59479999999999</v>
      </c>
      <c r="I26" s="430">
        <v>6</v>
      </c>
      <c r="J26" s="430">
        <v>2</v>
      </c>
      <c r="K26" s="430">
        <v>0</v>
      </c>
      <c r="L26" s="436">
        <v>0</v>
      </c>
      <c r="M26" s="430">
        <f t="shared" si="2"/>
        <v>6</v>
      </c>
      <c r="N26" s="430">
        <f t="shared" si="2"/>
        <v>2</v>
      </c>
      <c r="O26" s="436">
        <f t="shared" si="3"/>
        <v>8</v>
      </c>
      <c r="P26" s="438">
        <f t="shared" si="1"/>
        <v>5.0126946491990969</v>
      </c>
      <c r="Q26" s="433">
        <v>665</v>
      </c>
      <c r="R26" s="436">
        <v>678</v>
      </c>
      <c r="S26" s="430">
        <f t="shared" si="4"/>
        <v>1343</v>
      </c>
    </row>
    <row r="27" spans="1:19" ht="20.25" customHeight="1" x14ac:dyDescent="0.2">
      <c r="A27" s="12">
        <f>'9'!A24</f>
        <v>16</v>
      </c>
      <c r="B27" s="12" t="str">
        <f>'9'!B24</f>
        <v>Pungging</v>
      </c>
      <c r="C27" s="12" t="str">
        <f>'9'!C24</f>
        <v>Pungging</v>
      </c>
      <c r="D27" s="430">
        <v>5189</v>
      </c>
      <c r="E27" s="430">
        <v>800</v>
      </c>
      <c r="F27" s="433">
        <v>800</v>
      </c>
      <c r="G27" s="434">
        <f t="shared" si="0"/>
        <v>100</v>
      </c>
      <c r="H27" s="430">
        <v>230.91049999999998</v>
      </c>
      <c r="I27" s="430">
        <v>7</v>
      </c>
      <c r="J27" s="430">
        <v>8</v>
      </c>
      <c r="K27" s="430">
        <v>0</v>
      </c>
      <c r="L27" s="436">
        <v>0</v>
      </c>
      <c r="M27" s="430">
        <f t="shared" si="2"/>
        <v>7</v>
      </c>
      <c r="N27" s="430">
        <f t="shared" si="2"/>
        <v>8</v>
      </c>
      <c r="O27" s="436">
        <f t="shared" si="3"/>
        <v>15</v>
      </c>
      <c r="P27" s="438">
        <f t="shared" si="1"/>
        <v>6.4960233510386063</v>
      </c>
      <c r="Q27" s="433">
        <v>587</v>
      </c>
      <c r="R27" s="436">
        <v>570</v>
      </c>
      <c r="S27" s="430">
        <f t="shared" si="4"/>
        <v>1157</v>
      </c>
    </row>
    <row r="28" spans="1:19" ht="20.25" customHeight="1" x14ac:dyDescent="0.2">
      <c r="A28" s="12">
        <f>'9'!A25</f>
        <v>17</v>
      </c>
      <c r="B28" s="12"/>
      <c r="C28" s="12" t="str">
        <f>'9'!C25</f>
        <v>Watukenongo</v>
      </c>
      <c r="D28" s="430">
        <v>2534.1</v>
      </c>
      <c r="E28" s="430">
        <v>887</v>
      </c>
      <c r="F28" s="433">
        <v>887</v>
      </c>
      <c r="G28" s="434">
        <f t="shared" si="0"/>
        <v>100</v>
      </c>
      <c r="H28" s="430">
        <v>112.76745</v>
      </c>
      <c r="I28" s="430">
        <v>2</v>
      </c>
      <c r="J28" s="430">
        <v>2</v>
      </c>
      <c r="K28" s="430">
        <v>0</v>
      </c>
      <c r="L28" s="436">
        <v>0</v>
      </c>
      <c r="M28" s="430">
        <f t="shared" si="2"/>
        <v>2</v>
      </c>
      <c r="N28" s="430">
        <f t="shared" si="2"/>
        <v>2</v>
      </c>
      <c r="O28" s="436">
        <f t="shared" si="3"/>
        <v>4</v>
      </c>
      <c r="P28" s="438">
        <f t="shared" si="1"/>
        <v>3.5471228621379662</v>
      </c>
      <c r="Q28" s="433">
        <v>534</v>
      </c>
      <c r="R28" s="436">
        <v>807</v>
      </c>
      <c r="S28" s="430">
        <f t="shared" si="4"/>
        <v>1341</v>
      </c>
    </row>
    <row r="29" spans="1:19" ht="20.25" customHeight="1" x14ac:dyDescent="0.2">
      <c r="A29" s="12">
        <f>'9'!A26</f>
        <v>18</v>
      </c>
      <c r="B29" s="12" t="str">
        <f>'9'!B26</f>
        <v>Ngoro</v>
      </c>
      <c r="C29" s="12" t="str">
        <f>'9'!C26</f>
        <v>Ngoro</v>
      </c>
      <c r="D29" s="430">
        <v>5014.6000000000004</v>
      </c>
      <c r="E29" s="430">
        <v>1527</v>
      </c>
      <c r="F29" s="433">
        <v>1527</v>
      </c>
      <c r="G29" s="434">
        <f t="shared" si="0"/>
        <v>100</v>
      </c>
      <c r="H29" s="430">
        <v>223.1497</v>
      </c>
      <c r="I29" s="430">
        <v>4</v>
      </c>
      <c r="J29" s="430">
        <v>1</v>
      </c>
      <c r="K29" s="430">
        <v>0</v>
      </c>
      <c r="L29" s="436">
        <v>0</v>
      </c>
      <c r="M29" s="430">
        <f t="shared" si="2"/>
        <v>4</v>
      </c>
      <c r="N29" s="430">
        <f t="shared" si="2"/>
        <v>1</v>
      </c>
      <c r="O29" s="436">
        <f t="shared" si="3"/>
        <v>5</v>
      </c>
      <c r="P29" s="438">
        <f t="shared" si="1"/>
        <v>2.2406483181469659</v>
      </c>
      <c r="Q29" s="433">
        <v>524</v>
      </c>
      <c r="R29" s="436">
        <v>1038</v>
      </c>
      <c r="S29" s="430">
        <f t="shared" si="4"/>
        <v>1562</v>
      </c>
    </row>
    <row r="30" spans="1:19" ht="20.25" customHeight="1" x14ac:dyDescent="0.2">
      <c r="A30" s="12">
        <f>'9'!A27</f>
        <v>19</v>
      </c>
      <c r="B30" s="12"/>
      <c r="C30" s="12" t="str">
        <f>'9'!C27</f>
        <v>Manduro</v>
      </c>
      <c r="D30" s="430">
        <v>3103.3</v>
      </c>
      <c r="E30" s="430">
        <v>770</v>
      </c>
      <c r="F30" s="433">
        <v>770</v>
      </c>
      <c r="G30" s="434">
        <f t="shared" si="0"/>
        <v>100</v>
      </c>
      <c r="H30" s="430">
        <v>138.09684999999999</v>
      </c>
      <c r="I30" s="430">
        <v>4</v>
      </c>
      <c r="J30" s="430">
        <v>4</v>
      </c>
      <c r="K30" s="430">
        <v>0</v>
      </c>
      <c r="L30" s="436">
        <v>0</v>
      </c>
      <c r="M30" s="430">
        <f t="shared" si="2"/>
        <v>4</v>
      </c>
      <c r="N30" s="430">
        <f t="shared" si="2"/>
        <v>4</v>
      </c>
      <c r="O30" s="436">
        <f t="shared" si="3"/>
        <v>8</v>
      </c>
      <c r="P30" s="438">
        <f t="shared" si="1"/>
        <v>5.7930358295645421</v>
      </c>
      <c r="Q30" s="433">
        <v>568</v>
      </c>
      <c r="R30" s="436">
        <v>688</v>
      </c>
      <c r="S30" s="430">
        <f t="shared" si="4"/>
        <v>1256</v>
      </c>
    </row>
    <row r="31" spans="1:19" ht="20.25" customHeight="1" x14ac:dyDescent="0.2">
      <c r="A31" s="12">
        <f>'9'!A28</f>
        <v>20</v>
      </c>
      <c r="B31" s="12" t="str">
        <f>'9'!B28</f>
        <v>Dlanggu</v>
      </c>
      <c r="C31" s="12" t="str">
        <f>'9'!C28</f>
        <v>Dlanggu</v>
      </c>
      <c r="D31" s="430">
        <v>5586.1</v>
      </c>
      <c r="E31" s="430">
        <v>1369</v>
      </c>
      <c r="F31" s="433">
        <v>1369</v>
      </c>
      <c r="G31" s="434">
        <f t="shared" si="0"/>
        <v>100</v>
      </c>
      <c r="H31" s="430">
        <v>248.58145000000002</v>
      </c>
      <c r="I31" s="430">
        <v>1</v>
      </c>
      <c r="J31" s="430">
        <v>1</v>
      </c>
      <c r="K31" s="430">
        <v>0</v>
      </c>
      <c r="L31" s="436">
        <v>0</v>
      </c>
      <c r="M31" s="430">
        <f t="shared" si="2"/>
        <v>1</v>
      </c>
      <c r="N31" s="430">
        <f t="shared" si="2"/>
        <v>1</v>
      </c>
      <c r="O31" s="430">
        <f t="shared" si="3"/>
        <v>2</v>
      </c>
      <c r="P31" s="439">
        <f t="shared" si="1"/>
        <v>0.80456526422224983</v>
      </c>
      <c r="Q31" s="430">
        <v>878</v>
      </c>
      <c r="R31" s="436">
        <v>1473</v>
      </c>
      <c r="S31" s="430">
        <f t="shared" si="4"/>
        <v>2351</v>
      </c>
    </row>
    <row r="32" spans="1:19" ht="20.25" customHeight="1" x14ac:dyDescent="0.2">
      <c r="A32" s="12">
        <f>'9'!A29</f>
        <v>21</v>
      </c>
      <c r="B32" s="12" t="str">
        <f>'9'!B29</f>
        <v>Kutorejo</v>
      </c>
      <c r="C32" s="12" t="str">
        <f>'9'!C29</f>
        <v>Kutorejo</v>
      </c>
      <c r="D32" s="430">
        <v>3160</v>
      </c>
      <c r="E32" s="430">
        <v>765</v>
      </c>
      <c r="F32" s="433">
        <v>765</v>
      </c>
      <c r="G32" s="434">
        <f t="shared" ref="G32:G39" si="5">F32/E32*100</f>
        <v>100</v>
      </c>
      <c r="H32" s="430">
        <v>140.62</v>
      </c>
      <c r="I32" s="430">
        <v>8</v>
      </c>
      <c r="J32" s="430">
        <v>3</v>
      </c>
      <c r="K32" s="430">
        <v>0</v>
      </c>
      <c r="L32" s="436">
        <v>0</v>
      </c>
      <c r="M32" s="430">
        <f t="shared" ref="M32:N38" si="6">I32+K32</f>
        <v>8</v>
      </c>
      <c r="N32" s="430">
        <f t="shared" si="6"/>
        <v>3</v>
      </c>
      <c r="O32" s="430">
        <f t="shared" ref="O32:O38" si="7">M32+N32</f>
        <v>11</v>
      </c>
      <c r="P32" s="439">
        <f t="shared" ref="P32:P39" si="8">O32/H32*100</f>
        <v>7.8225003555681978</v>
      </c>
      <c r="Q32" s="430">
        <v>413</v>
      </c>
      <c r="R32" s="436">
        <v>514</v>
      </c>
      <c r="S32" s="430">
        <f t="shared" ref="S32:S38" si="9">Q32+R32</f>
        <v>927</v>
      </c>
    </row>
    <row r="33" spans="1:20" ht="20.25" customHeight="1" x14ac:dyDescent="0.2">
      <c r="A33" s="12">
        <f>'9'!A30</f>
        <v>22</v>
      </c>
      <c r="B33" s="12"/>
      <c r="C33" s="12" t="str">
        <f>'9'!C30</f>
        <v>Pesanggrahan</v>
      </c>
      <c r="D33" s="430">
        <v>3350.1</v>
      </c>
      <c r="E33" s="430">
        <v>825</v>
      </c>
      <c r="F33" s="433">
        <v>825</v>
      </c>
      <c r="G33" s="434">
        <f t="shared" si="5"/>
        <v>100</v>
      </c>
      <c r="H33" s="430">
        <v>149.07944999999998</v>
      </c>
      <c r="I33" s="430">
        <v>2</v>
      </c>
      <c r="J33" s="430">
        <v>3</v>
      </c>
      <c r="K33" s="430">
        <v>0</v>
      </c>
      <c r="L33" s="436">
        <v>0</v>
      </c>
      <c r="M33" s="430">
        <f t="shared" si="6"/>
        <v>2</v>
      </c>
      <c r="N33" s="430">
        <f t="shared" si="6"/>
        <v>3</v>
      </c>
      <c r="O33" s="430">
        <f t="shared" si="7"/>
        <v>5</v>
      </c>
      <c r="P33" s="439">
        <f t="shared" si="8"/>
        <v>3.3539163177755222</v>
      </c>
      <c r="Q33" s="430">
        <v>488</v>
      </c>
      <c r="R33" s="436">
        <v>574</v>
      </c>
      <c r="S33" s="430">
        <f t="shared" si="9"/>
        <v>1062</v>
      </c>
    </row>
    <row r="34" spans="1:20" ht="20.25" customHeight="1" x14ac:dyDescent="0.2">
      <c r="A34" s="12">
        <f>'9'!A31</f>
        <v>23</v>
      </c>
      <c r="B34" s="12" t="str">
        <f>'9'!B31</f>
        <v>Pacet</v>
      </c>
      <c r="C34" s="12" t="str">
        <f>'9'!C31</f>
        <v>Pacet</v>
      </c>
      <c r="D34" s="430">
        <v>3661</v>
      </c>
      <c r="E34" s="430">
        <v>754</v>
      </c>
      <c r="F34" s="433">
        <v>754</v>
      </c>
      <c r="G34" s="434">
        <f t="shared" si="5"/>
        <v>100</v>
      </c>
      <c r="H34" s="430">
        <v>162.9145</v>
      </c>
      <c r="I34" s="430">
        <v>2</v>
      </c>
      <c r="J34" s="430">
        <v>2</v>
      </c>
      <c r="K34" s="430">
        <v>0</v>
      </c>
      <c r="L34" s="436">
        <v>0</v>
      </c>
      <c r="M34" s="430">
        <f t="shared" si="6"/>
        <v>2</v>
      </c>
      <c r="N34" s="430">
        <f t="shared" si="6"/>
        <v>2</v>
      </c>
      <c r="O34" s="430">
        <f t="shared" si="7"/>
        <v>4</v>
      </c>
      <c r="P34" s="439">
        <f t="shared" si="8"/>
        <v>2.4552756200338215</v>
      </c>
      <c r="Q34" s="430">
        <v>512</v>
      </c>
      <c r="R34" s="436">
        <v>414</v>
      </c>
      <c r="S34" s="430">
        <f t="shared" si="9"/>
        <v>926</v>
      </c>
    </row>
    <row r="35" spans="1:20" ht="20.25" customHeight="1" x14ac:dyDescent="0.2">
      <c r="A35" s="12">
        <f>'9'!A32</f>
        <v>24</v>
      </c>
      <c r="B35" s="12"/>
      <c r="C35" s="12" t="str">
        <f>'9'!C32</f>
        <v>Pandan</v>
      </c>
      <c r="D35" s="430">
        <v>2584.6999999999998</v>
      </c>
      <c r="E35" s="430">
        <v>649</v>
      </c>
      <c r="F35" s="433">
        <v>649</v>
      </c>
      <c r="G35" s="434">
        <f t="shared" si="5"/>
        <v>100</v>
      </c>
      <c r="H35" s="430">
        <v>115.01914999999998</v>
      </c>
      <c r="I35" s="430">
        <v>1</v>
      </c>
      <c r="J35" s="430">
        <v>5</v>
      </c>
      <c r="K35" s="430">
        <v>0</v>
      </c>
      <c r="L35" s="436">
        <v>0</v>
      </c>
      <c r="M35" s="430">
        <f t="shared" si="6"/>
        <v>1</v>
      </c>
      <c r="N35" s="430">
        <f t="shared" si="6"/>
        <v>5</v>
      </c>
      <c r="O35" s="430">
        <f t="shared" si="7"/>
        <v>6</v>
      </c>
      <c r="P35" s="439">
        <f t="shared" si="8"/>
        <v>5.2165226399256133</v>
      </c>
      <c r="Q35" s="430">
        <v>605</v>
      </c>
      <c r="R35" s="436">
        <v>837</v>
      </c>
      <c r="S35" s="430">
        <f t="shared" si="9"/>
        <v>1442</v>
      </c>
    </row>
    <row r="36" spans="1:20" ht="20.25" customHeight="1" x14ac:dyDescent="0.2">
      <c r="A36" s="12">
        <f>'9'!A33</f>
        <v>25</v>
      </c>
      <c r="B36" s="12" t="str">
        <f>'9'!B33</f>
        <v>Trawas</v>
      </c>
      <c r="C36" s="12" t="str">
        <f>'9'!C33</f>
        <v>Trawas</v>
      </c>
      <c r="D36" s="430">
        <v>3266.4</v>
      </c>
      <c r="E36" s="430">
        <v>983</v>
      </c>
      <c r="F36" s="433">
        <v>983</v>
      </c>
      <c r="G36" s="434">
        <f t="shared" si="5"/>
        <v>100</v>
      </c>
      <c r="H36" s="430">
        <v>145.35479999999998</v>
      </c>
      <c r="I36" s="430">
        <v>0</v>
      </c>
      <c r="J36" s="430">
        <v>1</v>
      </c>
      <c r="K36" s="430">
        <v>0</v>
      </c>
      <c r="L36" s="436">
        <v>0</v>
      </c>
      <c r="M36" s="430">
        <f t="shared" si="6"/>
        <v>0</v>
      </c>
      <c r="N36" s="430">
        <f t="shared" si="6"/>
        <v>1</v>
      </c>
      <c r="O36" s="430">
        <f t="shared" si="7"/>
        <v>1</v>
      </c>
      <c r="P36" s="439">
        <f t="shared" si="8"/>
        <v>0.68797177664583498</v>
      </c>
      <c r="Q36" s="430">
        <v>476</v>
      </c>
      <c r="R36" s="436">
        <v>451</v>
      </c>
      <c r="S36" s="430">
        <f t="shared" si="9"/>
        <v>927</v>
      </c>
    </row>
    <row r="37" spans="1:20" ht="20.25" customHeight="1" x14ac:dyDescent="0.2">
      <c r="A37" s="12">
        <f>'9'!A34</f>
        <v>26</v>
      </c>
      <c r="B37" s="12" t="str">
        <f>'9'!B34</f>
        <v>Gondang</v>
      </c>
      <c r="C37" s="12" t="str">
        <f>'9'!C34</f>
        <v>Gondang</v>
      </c>
      <c r="D37" s="430">
        <v>4686.1000000000004</v>
      </c>
      <c r="E37" s="430">
        <v>1150</v>
      </c>
      <c r="F37" s="433">
        <v>1150</v>
      </c>
      <c r="G37" s="434">
        <f t="shared" si="5"/>
        <v>100</v>
      </c>
      <c r="H37" s="430">
        <v>208.53145000000001</v>
      </c>
      <c r="I37" s="430">
        <v>2</v>
      </c>
      <c r="J37" s="430">
        <v>4</v>
      </c>
      <c r="K37" s="430">
        <v>0</v>
      </c>
      <c r="L37" s="436">
        <v>0</v>
      </c>
      <c r="M37" s="430">
        <f t="shared" si="6"/>
        <v>2</v>
      </c>
      <c r="N37" s="430">
        <f t="shared" si="6"/>
        <v>4</v>
      </c>
      <c r="O37" s="430">
        <f t="shared" si="7"/>
        <v>6</v>
      </c>
      <c r="P37" s="439">
        <f t="shared" si="8"/>
        <v>2.8772638371813941</v>
      </c>
      <c r="Q37" s="430">
        <v>217</v>
      </c>
      <c r="R37" s="436">
        <v>184</v>
      </c>
      <c r="S37" s="430">
        <f t="shared" si="9"/>
        <v>401</v>
      </c>
    </row>
    <row r="38" spans="1:20" ht="20.25" customHeight="1" x14ac:dyDescent="0.2">
      <c r="A38" s="12">
        <f>'9'!A35</f>
        <v>27</v>
      </c>
      <c r="B38" s="12" t="str">
        <f>'9'!B35</f>
        <v>Jatirejo</v>
      </c>
      <c r="C38" s="12" t="str">
        <f>'9'!C35</f>
        <v>Jatirejo</v>
      </c>
      <c r="D38" s="430">
        <v>4832.8999999999996</v>
      </c>
      <c r="E38" s="430">
        <v>1306</v>
      </c>
      <c r="F38" s="433">
        <v>1306</v>
      </c>
      <c r="G38" s="434">
        <f t="shared" si="5"/>
        <v>100</v>
      </c>
      <c r="H38" s="430">
        <v>215.06404999999998</v>
      </c>
      <c r="I38" s="430">
        <v>2</v>
      </c>
      <c r="J38" s="430">
        <v>2</v>
      </c>
      <c r="K38" s="430">
        <v>0</v>
      </c>
      <c r="L38" s="436">
        <v>0</v>
      </c>
      <c r="M38" s="430">
        <f t="shared" si="6"/>
        <v>2</v>
      </c>
      <c r="N38" s="430">
        <f t="shared" si="6"/>
        <v>2</v>
      </c>
      <c r="O38" s="430">
        <f t="shared" si="7"/>
        <v>4</v>
      </c>
      <c r="P38" s="439">
        <f t="shared" si="8"/>
        <v>1.8599110358053801</v>
      </c>
      <c r="Q38" s="430">
        <v>2202</v>
      </c>
      <c r="R38" s="436">
        <v>3821</v>
      </c>
      <c r="S38" s="430">
        <f t="shared" si="9"/>
        <v>6023</v>
      </c>
    </row>
    <row r="39" spans="1:20" ht="20.25" customHeight="1" x14ac:dyDescent="0.2">
      <c r="A39" s="271" t="s">
        <v>157</v>
      </c>
      <c r="B39" s="272"/>
      <c r="C39" s="275"/>
      <c r="D39" s="288">
        <f>SUM(D12:D38)</f>
        <v>113687.90000000002</v>
      </c>
      <c r="E39" s="288">
        <f>SUM(E12:E38)</f>
        <v>37423</v>
      </c>
      <c r="F39" s="288">
        <f>SUM(F12:F38)</f>
        <v>37423</v>
      </c>
      <c r="G39" s="440">
        <f t="shared" si="5"/>
        <v>100</v>
      </c>
      <c r="H39" s="441">
        <f>SUM(H12:H38)</f>
        <v>5059.1115499999996</v>
      </c>
      <c r="I39" s="441">
        <f t="shared" ref="I39:O39" si="10">SUM(I12:I38)</f>
        <v>98</v>
      </c>
      <c r="J39" s="441">
        <f>SUM(J12:J38)</f>
        <v>77</v>
      </c>
      <c r="K39" s="441">
        <f t="shared" si="10"/>
        <v>2</v>
      </c>
      <c r="L39" s="441">
        <f t="shared" si="10"/>
        <v>0</v>
      </c>
      <c r="M39" s="441">
        <f t="shared" si="10"/>
        <v>100</v>
      </c>
      <c r="N39" s="441">
        <f>SUM(N12:N38)</f>
        <v>77</v>
      </c>
      <c r="O39" s="441">
        <f t="shared" si="10"/>
        <v>177</v>
      </c>
      <c r="P39" s="440">
        <f t="shared" si="8"/>
        <v>3.49863801678775</v>
      </c>
      <c r="Q39" s="441">
        <f>SUM(Q12:Q38)</f>
        <v>21270</v>
      </c>
      <c r="R39" s="441">
        <f>SUM(R12:R38)</f>
        <v>30090</v>
      </c>
      <c r="S39" s="441">
        <f>SUM(S12:S38)</f>
        <v>51360</v>
      </c>
      <c r="T39" s="14"/>
    </row>
    <row r="40" spans="1:20" ht="20.25" customHeight="1" x14ac:dyDescent="0.2">
      <c r="A40" s="245" t="s">
        <v>1015</v>
      </c>
      <c r="B40" s="289"/>
      <c r="C40" s="289"/>
      <c r="D40" s="288"/>
      <c r="E40" s="290"/>
      <c r="F40" s="290"/>
      <c r="G40" s="291"/>
      <c r="H40" s="290"/>
      <c r="I40" s="290"/>
      <c r="J40" s="290"/>
      <c r="K40" s="290"/>
      <c r="L40" s="290"/>
      <c r="M40" s="290"/>
      <c r="N40" s="290"/>
      <c r="O40" s="290"/>
      <c r="P40" s="292"/>
      <c r="Q40" s="290"/>
      <c r="R40" s="290"/>
      <c r="S40" s="863"/>
      <c r="T40" s="14"/>
    </row>
    <row r="41" spans="1:20" ht="20.25" customHeight="1" x14ac:dyDescent="0.2">
      <c r="A41" s="245" t="s">
        <v>579</v>
      </c>
      <c r="B41" s="289"/>
      <c r="C41" s="289"/>
      <c r="D41" s="293"/>
      <c r="E41" s="293"/>
      <c r="F41" s="294"/>
      <c r="G41" s="288">
        <f>COUNTIF(G12:G38,"&gt;=60")</f>
        <v>27</v>
      </c>
      <c r="H41" s="295"/>
      <c r="I41" s="295"/>
      <c r="J41" s="295"/>
      <c r="K41" s="295"/>
      <c r="L41" s="295"/>
      <c r="M41" s="295"/>
      <c r="N41" s="295"/>
      <c r="O41" s="295"/>
      <c r="P41" s="296"/>
      <c r="Q41" s="295"/>
      <c r="R41" s="295"/>
      <c r="S41" s="864"/>
      <c r="T41" s="14"/>
    </row>
    <row r="42" spans="1:20" ht="20.25" customHeight="1" x14ac:dyDescent="0.2">
      <c r="A42" s="271" t="s">
        <v>580</v>
      </c>
      <c r="B42" s="272"/>
      <c r="C42" s="272"/>
      <c r="D42" s="865"/>
      <c r="E42" s="865"/>
      <c r="F42" s="866"/>
      <c r="G42" s="867">
        <f>G41/COUNT(G12:G38)</f>
        <v>1</v>
      </c>
      <c r="H42" s="868"/>
      <c r="I42" s="868"/>
      <c r="J42" s="868"/>
      <c r="K42" s="868"/>
      <c r="L42" s="868"/>
      <c r="M42" s="868"/>
      <c r="N42" s="868"/>
      <c r="O42" s="868"/>
      <c r="P42" s="869"/>
      <c r="Q42" s="868"/>
      <c r="R42" s="868"/>
      <c r="S42" s="870"/>
      <c r="T42" s="14"/>
    </row>
    <row r="43" spans="1:20" x14ac:dyDescent="0.2">
      <c r="B43" s="3"/>
      <c r="C43" s="3"/>
      <c r="D43" s="3"/>
      <c r="E43" s="57"/>
      <c r="F43" s="57"/>
      <c r="G43" s="57"/>
      <c r="H43" s="3"/>
      <c r="I43" s="3"/>
      <c r="J43" s="57"/>
      <c r="L43" s="57"/>
      <c r="M43" s="57"/>
      <c r="N43" s="57"/>
      <c r="O43" s="57"/>
      <c r="P43" s="57"/>
      <c r="Q43" s="57"/>
      <c r="R43" s="57"/>
      <c r="S43" s="57"/>
    </row>
    <row r="44" spans="1:20" x14ac:dyDescent="0.2">
      <c r="A44" s="689" t="s">
        <v>1344</v>
      </c>
      <c r="B44" s="689"/>
    </row>
    <row r="45" spans="1:20" ht="18" x14ac:dyDescent="0.2">
      <c r="A45" s="689" t="s">
        <v>36</v>
      </c>
      <c r="B45" s="689"/>
    </row>
    <row r="46" spans="1:20" x14ac:dyDescent="0.2">
      <c r="A46" s="689"/>
      <c r="B46" s="689" t="s">
        <v>698</v>
      </c>
    </row>
    <row r="47" spans="1:20" x14ac:dyDescent="0.2">
      <c r="A47" s="689"/>
      <c r="B47" s="689" t="s">
        <v>229</v>
      </c>
    </row>
    <row r="48" spans="1:20" x14ac:dyDescent="0.2">
      <c r="A48" s="689"/>
      <c r="B48" s="689" t="s">
        <v>957</v>
      </c>
    </row>
  </sheetData>
  <mergeCells count="15">
    <mergeCell ref="D7:D10"/>
    <mergeCell ref="H7:H10"/>
    <mergeCell ref="I8:J9"/>
    <mergeCell ref="K8:L9"/>
    <mergeCell ref="M8:O9"/>
    <mergeCell ref="P8:P10"/>
    <mergeCell ref="Q7:S9"/>
    <mergeCell ref="F8:F10"/>
    <mergeCell ref="A7:A10"/>
    <mergeCell ref="B7:B10"/>
    <mergeCell ref="C7:C10"/>
    <mergeCell ref="I7:P7"/>
    <mergeCell ref="E8:E10"/>
    <mergeCell ref="E7:G7"/>
    <mergeCell ref="G8:G10"/>
  </mergeCells>
  <phoneticPr fontId="0" type="noConversion"/>
  <printOptions horizontalCentered="1"/>
  <pageMargins left="0.89" right="0.9" top="1.1499999999999999" bottom="0.33" header="0" footer="0"/>
  <pageSetup paperSize="130" scale="49" orientation="landscape" r:id="rId1"/>
  <headerFooter alignWithMargins="0"/>
  <drawing r:id="rId2"/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5">
    <pageSetUpPr fitToPage="1"/>
  </sheetPr>
  <dimension ref="A1:O23"/>
  <sheetViews>
    <sheetView view="pageBreakPreview" zoomScale="60" zoomScaleNormal="55" workbookViewId="0">
      <selection activeCell="M22" sqref="M22"/>
    </sheetView>
  </sheetViews>
  <sheetFormatPr defaultColWidth="11.42578125" defaultRowHeight="15" x14ac:dyDescent="0.2"/>
  <cols>
    <col min="1" max="1" width="5.7109375" style="4" customWidth="1"/>
    <col min="2" max="2" width="35.42578125" style="4" customWidth="1"/>
    <col min="3" max="3" width="27.140625" style="4" customWidth="1"/>
    <col min="4" max="6" width="25.7109375" style="4" customWidth="1"/>
    <col min="7" max="7" width="12.42578125" style="4" customWidth="1"/>
    <col min="8" max="13" width="10.7109375" style="4" customWidth="1"/>
    <col min="14" max="14" width="12.42578125" style="4" customWidth="1"/>
    <col min="15" max="15" width="11.85546875" style="4" customWidth="1"/>
    <col min="16" max="16384" width="11.42578125" style="4"/>
  </cols>
  <sheetData>
    <row r="1" spans="1:15" x14ac:dyDescent="0.2">
      <c r="A1" s="3" t="s">
        <v>707</v>
      </c>
    </row>
    <row r="2" spans="1:15" x14ac:dyDescent="0.2">
      <c r="A2" s="6" t="s">
        <v>152</v>
      </c>
      <c r="B2" s="6"/>
    </row>
    <row r="3" spans="1:15" s="203" customFormat="1" ht="16.5" x14ac:dyDescent="0.2">
      <c r="A3" s="1215" t="s">
        <v>674</v>
      </c>
      <c r="B3" s="1215"/>
      <c r="C3" s="1215"/>
      <c r="D3" s="1215"/>
      <c r="E3" s="1215"/>
      <c r="F3" s="1215"/>
    </row>
    <row r="4" spans="1:15" s="203" customFormat="1" ht="16.5" x14ac:dyDescent="0.2">
      <c r="C4" s="204" t="str">
        <f>'1'!E5</f>
        <v>KABUPATEN</v>
      </c>
      <c r="D4" s="205" t="str">
        <f>'1'!F5</f>
        <v>MOJOKERTO</v>
      </c>
    </row>
    <row r="5" spans="1:15" s="203" customFormat="1" ht="16.5" x14ac:dyDescent="0.2">
      <c r="C5" s="204" t="str">
        <f>'1'!E6</f>
        <v xml:space="preserve">TAHUN </v>
      </c>
      <c r="D5" s="205">
        <f>'1'!F6</f>
        <v>2021</v>
      </c>
    </row>
    <row r="6" spans="1:15" x14ac:dyDescent="0.2">
      <c r="A6" s="378"/>
      <c r="B6" s="378"/>
      <c r="C6" s="378"/>
      <c r="D6" s="378"/>
      <c r="E6" s="378"/>
      <c r="F6" s="378"/>
    </row>
    <row r="7" spans="1:15" ht="39" customHeight="1" x14ac:dyDescent="0.2">
      <c r="A7" s="1170" t="s">
        <v>153</v>
      </c>
      <c r="B7" s="1218" t="s">
        <v>345</v>
      </c>
      <c r="C7" s="1246" t="s">
        <v>185</v>
      </c>
      <c r="D7" s="1246"/>
      <c r="E7" s="1246"/>
      <c r="F7" s="1246"/>
      <c r="G7" s="64"/>
      <c r="H7" s="1366"/>
      <c r="I7" s="1366"/>
      <c r="J7" s="1366"/>
      <c r="K7" s="1367"/>
      <c r="L7" s="1367"/>
      <c r="M7" s="1367"/>
      <c r="N7" s="64"/>
      <c r="O7" s="63"/>
    </row>
    <row r="8" spans="1:15" ht="45" customHeight="1" x14ac:dyDescent="0.2">
      <c r="A8" s="1172"/>
      <c r="B8" s="1220"/>
      <c r="C8" s="19" t="s">
        <v>27</v>
      </c>
      <c r="D8" s="19" t="s">
        <v>28</v>
      </c>
      <c r="E8" s="19" t="s">
        <v>29</v>
      </c>
      <c r="F8" s="68" t="s">
        <v>349</v>
      </c>
      <c r="G8" s="64"/>
      <c r="H8" s="38"/>
      <c r="I8" s="38"/>
      <c r="J8" s="38"/>
      <c r="K8" s="38"/>
      <c r="L8" s="38"/>
      <c r="M8" s="38"/>
      <c r="N8" s="64"/>
      <c r="O8" s="63"/>
    </row>
    <row r="9" spans="1:15" x14ac:dyDescent="0.2">
      <c r="A9" s="74">
        <v>1</v>
      </c>
      <c r="B9" s="74">
        <v>2</v>
      </c>
      <c r="C9" s="74">
        <v>3</v>
      </c>
      <c r="D9" s="74">
        <v>4</v>
      </c>
      <c r="E9" s="74">
        <v>5</v>
      </c>
      <c r="F9" s="74">
        <v>6</v>
      </c>
      <c r="G9" s="1"/>
      <c r="H9" s="1"/>
      <c r="I9" s="1"/>
      <c r="J9" s="1"/>
      <c r="K9" s="1"/>
      <c r="L9" s="1"/>
      <c r="M9" s="1"/>
      <c r="N9" s="1"/>
      <c r="O9" s="1"/>
    </row>
    <row r="10" spans="1:15" ht="24.95" customHeight="1" x14ac:dyDescent="0.2">
      <c r="A10" s="7">
        <v>1</v>
      </c>
      <c r="B10" s="7" t="s">
        <v>376</v>
      </c>
      <c r="C10" s="61">
        <v>0</v>
      </c>
      <c r="D10" s="61">
        <v>0</v>
      </c>
      <c r="E10" s="61">
        <f t="shared" ref="E10:E15" si="0">SUM(C10:D10)</f>
        <v>0</v>
      </c>
      <c r="F10" s="482">
        <f t="shared" ref="F10:F15" si="1">E10/$E$16*100</f>
        <v>0</v>
      </c>
      <c r="H10" s="49"/>
      <c r="I10" s="49"/>
      <c r="J10" s="49"/>
      <c r="K10" s="49"/>
      <c r="L10" s="49"/>
      <c r="M10" s="49"/>
      <c r="N10" s="49"/>
    </row>
    <row r="11" spans="1:15" ht="24.95" customHeight="1" x14ac:dyDescent="0.2">
      <c r="A11" s="7">
        <v>2</v>
      </c>
      <c r="B11" s="7" t="s">
        <v>346</v>
      </c>
      <c r="C11" s="61">
        <v>0</v>
      </c>
      <c r="D11" s="61">
        <v>0</v>
      </c>
      <c r="E11" s="61">
        <f t="shared" si="0"/>
        <v>0</v>
      </c>
      <c r="F11" s="482">
        <f t="shared" si="1"/>
        <v>0</v>
      </c>
      <c r="H11" s="49"/>
      <c r="I11" s="49"/>
      <c r="J11" s="49"/>
      <c r="K11" s="49"/>
      <c r="L11" s="49"/>
      <c r="M11" s="49"/>
      <c r="N11" s="49"/>
    </row>
    <row r="12" spans="1:15" ht="24.95" customHeight="1" x14ac:dyDescent="0.2">
      <c r="A12" s="7">
        <v>3</v>
      </c>
      <c r="B12" s="7" t="s">
        <v>347</v>
      </c>
      <c r="C12" s="61">
        <v>0</v>
      </c>
      <c r="D12" s="61">
        <v>0</v>
      </c>
      <c r="E12" s="61">
        <f>SUM(C12:D12)</f>
        <v>0</v>
      </c>
      <c r="F12" s="482">
        <f t="shared" si="1"/>
        <v>0</v>
      </c>
      <c r="H12" s="49"/>
      <c r="I12" s="49"/>
      <c r="J12" s="49"/>
      <c r="K12" s="49"/>
      <c r="L12" s="49"/>
      <c r="M12" s="49"/>
      <c r="N12" s="49"/>
    </row>
    <row r="13" spans="1:15" ht="24.95" customHeight="1" x14ac:dyDescent="0.2">
      <c r="A13" s="7">
        <v>4</v>
      </c>
      <c r="B13" s="7" t="s">
        <v>377</v>
      </c>
      <c r="C13" s="61">
        <v>3</v>
      </c>
      <c r="D13" s="61">
        <v>7</v>
      </c>
      <c r="E13" s="61">
        <f t="shared" si="0"/>
        <v>10</v>
      </c>
      <c r="F13" s="482">
        <f t="shared" si="1"/>
        <v>20</v>
      </c>
      <c r="H13" s="49"/>
      <c r="I13" s="49"/>
      <c r="J13" s="49"/>
      <c r="K13" s="49"/>
      <c r="L13" s="49"/>
      <c r="M13" s="49"/>
      <c r="N13" s="49"/>
    </row>
    <row r="14" spans="1:15" ht="24.95" customHeight="1" x14ac:dyDescent="0.2">
      <c r="A14" s="7">
        <v>5</v>
      </c>
      <c r="B14" s="7" t="s">
        <v>378</v>
      </c>
      <c r="C14" s="61">
        <v>12</v>
      </c>
      <c r="D14" s="61">
        <v>16</v>
      </c>
      <c r="E14" s="61">
        <f>SUM(C14:D14)</f>
        <v>28</v>
      </c>
      <c r="F14" s="482">
        <f t="shared" si="1"/>
        <v>56.000000000000007</v>
      </c>
      <c r="H14" s="49"/>
      <c r="I14" s="49"/>
      <c r="J14" s="49"/>
      <c r="K14" s="49"/>
      <c r="L14" s="49"/>
      <c r="M14" s="49"/>
      <c r="N14" s="49"/>
    </row>
    <row r="15" spans="1:15" ht="24.95" customHeight="1" x14ac:dyDescent="0.2">
      <c r="A15" s="7">
        <v>6</v>
      </c>
      <c r="B15" s="7" t="s">
        <v>379</v>
      </c>
      <c r="C15" s="61">
        <v>11</v>
      </c>
      <c r="D15" s="61">
        <v>1</v>
      </c>
      <c r="E15" s="61">
        <f t="shared" si="0"/>
        <v>12</v>
      </c>
      <c r="F15" s="482">
        <f t="shared" si="1"/>
        <v>24</v>
      </c>
      <c r="H15" s="49"/>
      <c r="I15" s="49"/>
      <c r="J15" s="49"/>
      <c r="K15" s="49"/>
      <c r="L15" s="49"/>
      <c r="M15" s="49"/>
      <c r="N15" s="49"/>
    </row>
    <row r="16" spans="1:15" ht="24.95" customHeight="1" x14ac:dyDescent="0.2">
      <c r="A16" s="271" t="s">
        <v>157</v>
      </c>
      <c r="B16" s="272"/>
      <c r="C16" s="445">
        <f>SUM(C10:C15)</f>
        <v>26</v>
      </c>
      <c r="D16" s="1058">
        <f>SUM(D10:D15)</f>
        <v>24</v>
      </c>
      <c r="E16" s="1058">
        <f>SUM(E10:E15)</f>
        <v>50</v>
      </c>
      <c r="F16" s="1059"/>
      <c r="H16" s="49"/>
      <c r="I16" s="49"/>
      <c r="J16" s="49"/>
      <c r="K16" s="49"/>
      <c r="L16" s="49"/>
      <c r="M16" s="49"/>
      <c r="N16" s="49"/>
    </row>
    <row r="17" spans="1:14" ht="24.95" customHeight="1" x14ac:dyDescent="0.2">
      <c r="A17" s="298" t="s">
        <v>348</v>
      </c>
      <c r="B17" s="790"/>
      <c r="C17" s="1060">
        <f>C16/$E$16*100</f>
        <v>52</v>
      </c>
      <c r="D17" s="1060">
        <f>D16/$E$16*100</f>
        <v>48</v>
      </c>
      <c r="E17" s="1061"/>
      <c r="F17" s="1061"/>
      <c r="H17" s="49"/>
      <c r="I17" s="49"/>
      <c r="J17" s="49"/>
      <c r="K17" s="49"/>
      <c r="L17" s="49"/>
      <c r="M17" s="49"/>
      <c r="N17" s="49"/>
    </row>
    <row r="18" spans="1:14" ht="24.95" customHeight="1" x14ac:dyDescent="0.2">
      <c r="A18" s="271" t="s">
        <v>986</v>
      </c>
      <c r="B18" s="272"/>
      <c r="C18" s="299"/>
      <c r="D18" s="299"/>
      <c r="E18" s="299"/>
      <c r="F18" s="1062">
        <v>33664</v>
      </c>
      <c r="H18" s="49"/>
      <c r="I18" s="49"/>
      <c r="J18" s="49"/>
      <c r="K18" s="49"/>
      <c r="L18" s="49"/>
      <c r="M18" s="49"/>
      <c r="N18" s="49"/>
    </row>
    <row r="19" spans="1:14" ht="24.95" customHeight="1" x14ac:dyDescent="0.2">
      <c r="A19" s="271" t="s">
        <v>987</v>
      </c>
      <c r="B19" s="272"/>
      <c r="C19" s="299"/>
      <c r="D19" s="299"/>
      <c r="E19" s="299"/>
      <c r="F19" s="1062">
        <v>8894</v>
      </c>
      <c r="H19" s="49"/>
      <c r="I19" s="49"/>
      <c r="J19" s="49"/>
      <c r="K19" s="49"/>
      <c r="L19" s="49"/>
      <c r="M19" s="49"/>
      <c r="N19" s="49"/>
    </row>
    <row r="20" spans="1:14" ht="35.25" customHeight="1" x14ac:dyDescent="0.2">
      <c r="A20" s="1363" t="s">
        <v>988</v>
      </c>
      <c r="B20" s="1364"/>
      <c r="C20" s="1364"/>
      <c r="D20" s="1364"/>
      <c r="E20" s="1365"/>
      <c r="F20" s="305">
        <f>F19/F18*100</f>
        <v>26.419914448669203</v>
      </c>
      <c r="H20" s="49"/>
      <c r="I20" s="49"/>
      <c r="J20" s="49"/>
      <c r="K20" s="49"/>
      <c r="L20" s="49"/>
      <c r="M20" s="49"/>
      <c r="N20" s="49"/>
    </row>
    <row r="21" spans="1:14" ht="17.25" customHeight="1" x14ac:dyDescent="0.2">
      <c r="C21" s="58"/>
      <c r="D21" s="58"/>
      <c r="E21" s="58"/>
      <c r="F21" s="58"/>
      <c r="H21" s="49"/>
      <c r="I21" s="49"/>
      <c r="J21" s="49"/>
      <c r="K21" s="49"/>
      <c r="L21" s="49"/>
      <c r="M21" s="49"/>
      <c r="N21" s="49"/>
    </row>
    <row r="22" spans="1:14" x14ac:dyDescent="0.2">
      <c r="A22" s="689" t="s">
        <v>1344</v>
      </c>
      <c r="B22" s="177"/>
    </row>
    <row r="23" spans="1:14" x14ac:dyDescent="0.2">
      <c r="A23" s="689" t="s">
        <v>1016</v>
      </c>
      <c r="B23" s="177"/>
    </row>
  </sheetData>
  <mergeCells count="7">
    <mergeCell ref="A20:E20"/>
    <mergeCell ref="H7:J7"/>
    <mergeCell ref="K7:M7"/>
    <mergeCell ref="A3:F3"/>
    <mergeCell ref="A7:A8"/>
    <mergeCell ref="B7:B8"/>
    <mergeCell ref="C7:F7"/>
  </mergeCells>
  <printOptions horizontalCentered="1"/>
  <pageMargins left="1.41" right="0.9" top="1.1499999999999999" bottom="0.37" header="0" footer="0"/>
  <pageSetup paperSize="130" scale="89" orientation="landscape" r:id="rId1"/>
  <headerFooter alignWithMargins="0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V32"/>
  <sheetViews>
    <sheetView view="pageBreakPreview" zoomScale="60" zoomScaleNormal="69" workbookViewId="0">
      <selection activeCell="Q24" sqref="Q24"/>
    </sheetView>
  </sheetViews>
  <sheetFormatPr defaultColWidth="12.42578125" defaultRowHeight="15" x14ac:dyDescent="0.2"/>
  <cols>
    <col min="1" max="1" width="9.28515625" style="4" customWidth="1"/>
    <col min="2" max="2" width="28.5703125" style="4" customWidth="1"/>
    <col min="3" max="13" width="14.7109375" style="4" customWidth="1"/>
    <col min="14" max="14" width="12.42578125" style="4" customWidth="1"/>
    <col min="15" max="20" width="10.7109375" style="4" customWidth="1"/>
    <col min="21" max="21" width="12.42578125" style="4" customWidth="1"/>
    <col min="22" max="22" width="11.85546875" style="4" customWidth="1"/>
    <col min="23" max="252" width="9.140625" style="4" customWidth="1"/>
    <col min="253" max="253" width="5.7109375" style="4" customWidth="1"/>
    <col min="254" max="254" width="25.7109375" style="4" customWidth="1"/>
    <col min="255" max="16384" width="12.42578125" style="4"/>
  </cols>
  <sheetData>
    <row r="1" spans="1:22" x14ac:dyDescent="0.2">
      <c r="A1" s="3" t="s">
        <v>666</v>
      </c>
    </row>
    <row r="2" spans="1:22" x14ac:dyDescent="0.2">
      <c r="A2" s="6" t="s">
        <v>152</v>
      </c>
      <c r="B2" s="6"/>
    </row>
    <row r="3" spans="1:22" s="203" customFormat="1" ht="16.5" x14ac:dyDescent="0.2">
      <c r="A3" s="1215" t="s">
        <v>589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  <c r="L3" s="1215"/>
      <c r="M3" s="1215"/>
    </row>
    <row r="4" spans="1:22" s="203" customFormat="1" ht="16.5" x14ac:dyDescent="0.2">
      <c r="F4" s="204" t="str">
        <f>'1'!E5</f>
        <v>KABUPATEN</v>
      </c>
      <c r="G4" s="205" t="str">
        <f>'1'!F5</f>
        <v>MOJOKERTO</v>
      </c>
      <c r="I4" s="205"/>
      <c r="M4" s="210"/>
    </row>
    <row r="5" spans="1:22" s="203" customFormat="1" ht="16.5" x14ac:dyDescent="0.2">
      <c r="F5" s="204" t="str">
        <f>'1'!E6</f>
        <v xml:space="preserve">TAHUN </v>
      </c>
      <c r="G5" s="205">
        <f>'1'!F6</f>
        <v>2021</v>
      </c>
      <c r="I5" s="205"/>
      <c r="L5" s="210"/>
      <c r="M5" s="210"/>
    </row>
    <row r="6" spans="1:22" x14ac:dyDescent="0.2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</row>
    <row r="7" spans="1:22" x14ac:dyDescent="0.2">
      <c r="A7" s="1170" t="s">
        <v>153</v>
      </c>
      <c r="B7" s="1218" t="s">
        <v>345</v>
      </c>
      <c r="C7" s="1246" t="s">
        <v>672</v>
      </c>
      <c r="D7" s="1246"/>
      <c r="E7" s="1246"/>
      <c r="F7" s="1246"/>
      <c r="G7" s="1246" t="s">
        <v>673</v>
      </c>
      <c r="H7" s="1246"/>
      <c r="I7" s="1246"/>
      <c r="J7" s="1246"/>
      <c r="K7" s="1178" t="s">
        <v>186</v>
      </c>
      <c r="L7" s="1179"/>
      <c r="M7" s="1180"/>
      <c r="N7" s="64"/>
      <c r="O7" s="1366"/>
      <c r="P7" s="1366"/>
      <c r="Q7" s="1366"/>
      <c r="R7" s="1367"/>
      <c r="S7" s="1367"/>
      <c r="T7" s="1367"/>
      <c r="U7" s="64"/>
      <c r="V7" s="63"/>
    </row>
    <row r="8" spans="1:22" ht="42.75" x14ac:dyDescent="0.2">
      <c r="A8" s="1172"/>
      <c r="B8" s="1220"/>
      <c r="C8" s="19" t="s">
        <v>27</v>
      </c>
      <c r="D8" s="19" t="s">
        <v>28</v>
      </c>
      <c r="E8" s="19" t="s">
        <v>29</v>
      </c>
      <c r="F8" s="68" t="s">
        <v>349</v>
      </c>
      <c r="G8" s="19" t="s">
        <v>27</v>
      </c>
      <c r="H8" s="19" t="s">
        <v>28</v>
      </c>
      <c r="I8" s="19" t="s">
        <v>29</v>
      </c>
      <c r="J8" s="68" t="s">
        <v>349</v>
      </c>
      <c r="K8" s="19" t="s">
        <v>27</v>
      </c>
      <c r="L8" s="19" t="s">
        <v>28</v>
      </c>
      <c r="M8" s="19" t="s">
        <v>29</v>
      </c>
      <c r="N8" s="64"/>
      <c r="O8" s="38"/>
      <c r="P8" s="38"/>
      <c r="Q8" s="38"/>
      <c r="R8" s="38"/>
      <c r="S8" s="38"/>
      <c r="T8" s="38"/>
      <c r="U8" s="64"/>
      <c r="V8" s="63"/>
    </row>
    <row r="9" spans="1:22" x14ac:dyDescent="0.2">
      <c r="A9" s="129">
        <v>1</v>
      </c>
      <c r="B9" s="129">
        <v>2</v>
      </c>
      <c r="C9" s="129">
        <v>3</v>
      </c>
      <c r="D9" s="129">
        <v>4</v>
      </c>
      <c r="E9" s="129">
        <v>5</v>
      </c>
      <c r="F9" s="129">
        <v>6</v>
      </c>
      <c r="G9" s="129">
        <v>7</v>
      </c>
      <c r="H9" s="129">
        <v>8</v>
      </c>
      <c r="I9" s="129">
        <v>9</v>
      </c>
      <c r="J9" s="129">
        <v>10</v>
      </c>
      <c r="K9" s="129">
        <v>11</v>
      </c>
      <c r="L9" s="129">
        <v>12</v>
      </c>
      <c r="M9" s="129">
        <v>13</v>
      </c>
      <c r="N9" s="1"/>
      <c r="O9" s="1"/>
      <c r="P9" s="1"/>
      <c r="Q9" s="1"/>
      <c r="R9" s="1"/>
      <c r="S9" s="1"/>
      <c r="T9" s="1"/>
      <c r="U9" s="1"/>
      <c r="V9" s="1"/>
    </row>
    <row r="10" spans="1:22" ht="20.25" customHeight="1" x14ac:dyDescent="0.2">
      <c r="A10" s="7">
        <v>1</v>
      </c>
      <c r="B10" s="166" t="s">
        <v>581</v>
      </c>
      <c r="C10" s="160">
        <v>0</v>
      </c>
      <c r="D10" s="160">
        <v>0</v>
      </c>
      <c r="E10" s="160">
        <f t="shared" ref="E10:E17" si="0">SUM(C10:D10)</f>
        <v>0</v>
      </c>
      <c r="F10" s="423">
        <f>E10/$E$20*100</f>
        <v>0</v>
      </c>
      <c r="G10" s="160">
        <v>0</v>
      </c>
      <c r="H10" s="160">
        <v>0</v>
      </c>
      <c r="I10" s="160">
        <f t="shared" ref="I10:I19" si="1">SUM(G10:H10)</f>
        <v>0</v>
      </c>
      <c r="J10" s="423">
        <f t="shared" ref="J10:J19" si="2">I10/$E$20*100</f>
        <v>0</v>
      </c>
      <c r="K10" s="160">
        <v>0</v>
      </c>
      <c r="L10" s="160">
        <v>0</v>
      </c>
      <c r="M10" s="160">
        <f>SUM(K10:L10)</f>
        <v>0</v>
      </c>
      <c r="O10" s="161"/>
      <c r="P10" s="161"/>
      <c r="Q10" s="161"/>
      <c r="R10" s="161"/>
      <c r="S10" s="161"/>
      <c r="T10" s="161"/>
      <c r="U10" s="161"/>
    </row>
    <row r="11" spans="1:22" ht="20.25" customHeight="1" x14ac:dyDescent="0.2">
      <c r="A11" s="7">
        <v>2</v>
      </c>
      <c r="B11" s="7" t="s">
        <v>582</v>
      </c>
      <c r="C11" s="160">
        <v>0</v>
      </c>
      <c r="D11" s="160">
        <v>0</v>
      </c>
      <c r="E11" s="160">
        <f>SUM(C11:D11)</f>
        <v>0</v>
      </c>
      <c r="F11" s="423">
        <f t="shared" ref="F11:F18" si="3">E11/$E$20*100</f>
        <v>0</v>
      </c>
      <c r="G11" s="160">
        <v>1</v>
      </c>
      <c r="H11" s="160">
        <v>2</v>
      </c>
      <c r="I11" s="160">
        <f t="shared" si="1"/>
        <v>3</v>
      </c>
      <c r="J11" s="423">
        <f t="shared" si="2"/>
        <v>27.27272727272727</v>
      </c>
      <c r="K11" s="160">
        <v>1</v>
      </c>
      <c r="L11" s="160">
        <v>2</v>
      </c>
      <c r="M11" s="160">
        <f t="shared" ref="M11:M18" si="4">SUM(K11:L11)</f>
        <v>3</v>
      </c>
      <c r="O11" s="161"/>
      <c r="P11" s="161"/>
      <c r="Q11" s="161"/>
      <c r="R11" s="161"/>
      <c r="S11" s="161"/>
      <c r="T11" s="161"/>
      <c r="U11" s="161"/>
    </row>
    <row r="12" spans="1:22" ht="20.25" customHeight="1" x14ac:dyDescent="0.2">
      <c r="A12" s="7">
        <v>3</v>
      </c>
      <c r="B12" s="7" t="s">
        <v>346</v>
      </c>
      <c r="C12" s="160">
        <v>0</v>
      </c>
      <c r="D12" s="160">
        <v>0</v>
      </c>
      <c r="E12" s="160">
        <f>SUM(C12:D12)</f>
        <v>0</v>
      </c>
      <c r="F12" s="423">
        <f t="shared" si="3"/>
        <v>0</v>
      </c>
      <c r="G12" s="160">
        <v>0</v>
      </c>
      <c r="H12" s="160">
        <v>0</v>
      </c>
      <c r="I12" s="160">
        <f t="shared" si="1"/>
        <v>0</v>
      </c>
      <c r="J12" s="423">
        <f t="shared" si="2"/>
        <v>0</v>
      </c>
      <c r="K12" s="160">
        <v>0</v>
      </c>
      <c r="L12" s="160">
        <v>0</v>
      </c>
      <c r="M12" s="160">
        <f t="shared" si="4"/>
        <v>0</v>
      </c>
      <c r="O12" s="161"/>
      <c r="P12" s="161"/>
      <c r="Q12" s="161"/>
      <c r="R12" s="161"/>
      <c r="S12" s="161"/>
      <c r="T12" s="161"/>
      <c r="U12" s="161"/>
    </row>
    <row r="13" spans="1:22" ht="20.25" customHeight="1" x14ac:dyDescent="0.2">
      <c r="A13" s="7">
        <v>4</v>
      </c>
      <c r="B13" s="7" t="s">
        <v>347</v>
      </c>
      <c r="C13" s="160">
        <v>0</v>
      </c>
      <c r="D13" s="160">
        <v>0</v>
      </c>
      <c r="E13" s="160">
        <f t="shared" si="0"/>
        <v>0</v>
      </c>
      <c r="F13" s="423">
        <f>E13/$E$20*100</f>
        <v>0</v>
      </c>
      <c r="G13" s="160">
        <v>0</v>
      </c>
      <c r="H13" s="160">
        <v>0</v>
      </c>
      <c r="I13" s="160">
        <f t="shared" si="1"/>
        <v>0</v>
      </c>
      <c r="J13" s="423">
        <f t="shared" si="2"/>
        <v>0</v>
      </c>
      <c r="K13" s="160">
        <v>0</v>
      </c>
      <c r="L13" s="160">
        <v>1</v>
      </c>
      <c r="M13" s="160">
        <f>SUM(K13:L13)</f>
        <v>1</v>
      </c>
      <c r="O13" s="161"/>
      <c r="P13" s="161"/>
      <c r="Q13" s="161"/>
      <c r="R13" s="161"/>
      <c r="S13" s="161"/>
      <c r="T13" s="161"/>
      <c r="U13" s="161"/>
    </row>
    <row r="14" spans="1:22" ht="20.25" customHeight="1" x14ac:dyDescent="0.2">
      <c r="A14" s="7">
        <v>5</v>
      </c>
      <c r="B14" s="7" t="s">
        <v>583</v>
      </c>
      <c r="C14" s="160">
        <v>2</v>
      </c>
      <c r="D14" s="160">
        <v>0</v>
      </c>
      <c r="E14" s="160">
        <f>SUM(C14:D14)</f>
        <v>2</v>
      </c>
      <c r="F14" s="423">
        <f t="shared" si="3"/>
        <v>18.181818181818183</v>
      </c>
      <c r="G14" s="160">
        <v>7</v>
      </c>
      <c r="H14" s="160">
        <v>9</v>
      </c>
      <c r="I14" s="160">
        <f t="shared" si="1"/>
        <v>16</v>
      </c>
      <c r="J14" s="423">
        <f t="shared" si="2"/>
        <v>145.45454545454547</v>
      </c>
      <c r="K14" s="160">
        <v>5</v>
      </c>
      <c r="L14" s="160">
        <v>3</v>
      </c>
      <c r="M14" s="160">
        <f t="shared" si="4"/>
        <v>8</v>
      </c>
      <c r="O14" s="161"/>
      <c r="P14" s="161"/>
      <c r="Q14" s="161"/>
      <c r="R14" s="161"/>
      <c r="S14" s="161"/>
      <c r="T14" s="161"/>
      <c r="U14" s="161"/>
    </row>
    <row r="15" spans="1:22" ht="20.25" customHeight="1" x14ac:dyDescent="0.2">
      <c r="A15" s="7">
        <v>6</v>
      </c>
      <c r="B15" s="7" t="s">
        <v>584</v>
      </c>
      <c r="C15" s="160">
        <v>4</v>
      </c>
      <c r="D15" s="160">
        <v>0</v>
      </c>
      <c r="E15" s="160">
        <f t="shared" si="0"/>
        <v>4</v>
      </c>
      <c r="F15" s="423">
        <f t="shared" si="3"/>
        <v>36.363636363636367</v>
      </c>
      <c r="G15" s="160">
        <v>22</v>
      </c>
      <c r="H15" s="160">
        <v>12</v>
      </c>
      <c r="I15" s="160">
        <f t="shared" si="1"/>
        <v>34</v>
      </c>
      <c r="J15" s="423">
        <f t="shared" si="2"/>
        <v>309.09090909090907</v>
      </c>
      <c r="K15" s="160">
        <v>14</v>
      </c>
      <c r="L15" s="160">
        <v>10</v>
      </c>
      <c r="M15" s="160">
        <f t="shared" si="4"/>
        <v>24</v>
      </c>
      <c r="O15" s="161"/>
      <c r="P15" s="161"/>
      <c r="Q15" s="161"/>
      <c r="R15" s="161"/>
      <c r="S15" s="161"/>
      <c r="T15" s="161"/>
      <c r="U15" s="161"/>
    </row>
    <row r="16" spans="1:22" ht="20.25" customHeight="1" x14ac:dyDescent="0.2">
      <c r="A16" s="7">
        <v>7</v>
      </c>
      <c r="B16" s="7" t="s">
        <v>585</v>
      </c>
      <c r="C16" s="160">
        <v>0</v>
      </c>
      <c r="D16" s="160">
        <v>1</v>
      </c>
      <c r="E16" s="160">
        <f t="shared" si="0"/>
        <v>1</v>
      </c>
      <c r="F16" s="423">
        <f t="shared" si="3"/>
        <v>9.0909090909090917</v>
      </c>
      <c r="G16" s="160">
        <v>10</v>
      </c>
      <c r="H16" s="160">
        <v>6</v>
      </c>
      <c r="I16" s="160">
        <f t="shared" si="1"/>
        <v>16</v>
      </c>
      <c r="J16" s="423">
        <f t="shared" si="2"/>
        <v>145.45454545454547</v>
      </c>
      <c r="K16" s="160">
        <v>21</v>
      </c>
      <c r="L16" s="160">
        <v>12</v>
      </c>
      <c r="M16" s="160">
        <f t="shared" si="4"/>
        <v>33</v>
      </c>
      <c r="O16" s="161"/>
      <c r="P16" s="161"/>
      <c r="Q16" s="161"/>
      <c r="R16" s="161"/>
      <c r="S16" s="161"/>
      <c r="T16" s="161"/>
      <c r="U16" s="161"/>
    </row>
    <row r="17" spans="1:21" ht="20.25" customHeight="1" x14ac:dyDescent="0.2">
      <c r="A17" s="7">
        <v>8</v>
      </c>
      <c r="B17" s="7" t="s">
        <v>586</v>
      </c>
      <c r="C17" s="160">
        <v>3</v>
      </c>
      <c r="D17" s="160">
        <v>1</v>
      </c>
      <c r="E17" s="160">
        <f t="shared" si="0"/>
        <v>4</v>
      </c>
      <c r="F17" s="423">
        <f t="shared" si="3"/>
        <v>36.363636363636367</v>
      </c>
      <c r="G17" s="160">
        <v>16</v>
      </c>
      <c r="H17" s="160">
        <v>7</v>
      </c>
      <c r="I17" s="160">
        <f t="shared" si="1"/>
        <v>23</v>
      </c>
      <c r="J17" s="423">
        <f t="shared" si="2"/>
        <v>209.09090909090909</v>
      </c>
      <c r="K17" s="160">
        <v>19</v>
      </c>
      <c r="L17" s="160">
        <v>11</v>
      </c>
      <c r="M17" s="160">
        <f t="shared" si="4"/>
        <v>30</v>
      </c>
      <c r="O17" s="161"/>
      <c r="P17" s="161"/>
      <c r="Q17" s="161"/>
      <c r="R17" s="161"/>
      <c r="S17" s="161"/>
      <c r="T17" s="161"/>
      <c r="U17" s="161"/>
    </row>
    <row r="18" spans="1:21" ht="20.25" customHeight="1" x14ac:dyDescent="0.2">
      <c r="A18" s="7">
        <v>9</v>
      </c>
      <c r="B18" s="7" t="s">
        <v>587</v>
      </c>
      <c r="C18" s="160">
        <v>0</v>
      </c>
      <c r="D18" s="160">
        <v>0</v>
      </c>
      <c r="E18" s="160">
        <f>SUM(C18:D18)</f>
        <v>0</v>
      </c>
      <c r="F18" s="423">
        <f t="shared" si="3"/>
        <v>0</v>
      </c>
      <c r="G18" s="160">
        <v>6</v>
      </c>
      <c r="H18" s="160">
        <v>4</v>
      </c>
      <c r="I18" s="160">
        <f t="shared" si="1"/>
        <v>10</v>
      </c>
      <c r="J18" s="423">
        <f t="shared" si="2"/>
        <v>90.909090909090907</v>
      </c>
      <c r="K18" s="160">
        <v>8</v>
      </c>
      <c r="L18" s="160">
        <v>15</v>
      </c>
      <c r="M18" s="160">
        <f t="shared" si="4"/>
        <v>23</v>
      </c>
      <c r="O18" s="161"/>
      <c r="P18" s="161"/>
      <c r="Q18" s="161"/>
      <c r="R18" s="161"/>
      <c r="S18" s="161"/>
      <c r="T18" s="161"/>
      <c r="U18" s="161"/>
    </row>
    <row r="19" spans="1:21" ht="20.25" customHeight="1" x14ac:dyDescent="0.2">
      <c r="A19" s="7">
        <v>10</v>
      </c>
      <c r="B19" s="12" t="s">
        <v>588</v>
      </c>
      <c r="C19" s="160">
        <v>0</v>
      </c>
      <c r="D19" s="160">
        <v>0</v>
      </c>
      <c r="E19" s="160">
        <f>SUM(C19:D19)</f>
        <v>0</v>
      </c>
      <c r="F19" s="423">
        <f>E19/$E$20*100</f>
        <v>0</v>
      </c>
      <c r="G19" s="160">
        <v>0</v>
      </c>
      <c r="H19" s="160">
        <v>0</v>
      </c>
      <c r="I19" s="160">
        <f t="shared" si="1"/>
        <v>0</v>
      </c>
      <c r="J19" s="423">
        <f t="shared" si="2"/>
        <v>0</v>
      </c>
      <c r="K19" s="160">
        <v>0</v>
      </c>
      <c r="L19" s="160">
        <v>0</v>
      </c>
      <c r="M19" s="160">
        <f>SUM(K19:L19)</f>
        <v>0</v>
      </c>
      <c r="O19" s="161"/>
      <c r="P19" s="161"/>
      <c r="Q19" s="161"/>
      <c r="R19" s="161"/>
      <c r="S19" s="161"/>
      <c r="T19" s="161"/>
      <c r="U19" s="161"/>
    </row>
    <row r="20" spans="1:21" ht="24.95" customHeight="1" x14ac:dyDescent="0.2">
      <c r="A20" s="271" t="s">
        <v>157</v>
      </c>
      <c r="B20" s="272"/>
      <c r="C20" s="861">
        <f>SUM(C10:C19)</f>
        <v>9</v>
      </c>
      <c r="D20" s="861">
        <f>SUM(D10:D19)</f>
        <v>2</v>
      </c>
      <c r="E20" s="861">
        <f>SUM(E10:E19)</f>
        <v>11</v>
      </c>
      <c r="F20" s="1063"/>
      <c r="G20" s="861">
        <f>SUM(G10:G19)</f>
        <v>62</v>
      </c>
      <c r="H20" s="861">
        <f>SUM(H10:H19)</f>
        <v>40</v>
      </c>
      <c r="I20" s="861">
        <f>SUM(I10:I19)</f>
        <v>102</v>
      </c>
      <c r="J20" s="1063"/>
      <c r="K20" s="1064">
        <f>SUM(K10:K19)</f>
        <v>68</v>
      </c>
      <c r="L20" s="1064">
        <f>SUM(L10:L19)</f>
        <v>54</v>
      </c>
      <c r="M20" s="1064">
        <f>SUM(M10:M19)</f>
        <v>122</v>
      </c>
      <c r="O20" s="161"/>
      <c r="P20" s="161"/>
      <c r="Q20" s="161"/>
      <c r="R20" s="161"/>
      <c r="S20" s="161"/>
      <c r="T20" s="161"/>
      <c r="U20" s="161"/>
    </row>
    <row r="21" spans="1:21" ht="24.95" customHeight="1" x14ac:dyDescent="0.2">
      <c r="A21" s="871" t="s">
        <v>348</v>
      </c>
      <c r="B21" s="872"/>
      <c r="C21" s="421">
        <f>C20/$E$20*100</f>
        <v>81.818181818181827</v>
      </c>
      <c r="D21" s="421">
        <f>D20/$E$20*100</f>
        <v>18.181818181818183</v>
      </c>
      <c r="E21" s="1065"/>
      <c r="F21" s="1065"/>
      <c r="G21" s="421">
        <f>G20/$I$20*100</f>
        <v>60.784313725490193</v>
      </c>
      <c r="H21" s="421">
        <f>H20/$I$20*100</f>
        <v>39.215686274509807</v>
      </c>
      <c r="I21" s="1065"/>
      <c r="J21" s="1065"/>
      <c r="K21" s="421">
        <f>K20/$M$20*100</f>
        <v>55.737704918032783</v>
      </c>
      <c r="L21" s="421">
        <f>L20/$M$20*100</f>
        <v>44.26229508196721</v>
      </c>
      <c r="M21" s="873"/>
      <c r="O21" s="161"/>
      <c r="P21" s="161"/>
      <c r="Q21" s="161"/>
      <c r="R21" s="161"/>
      <c r="S21" s="161"/>
      <c r="T21" s="161"/>
      <c r="U21" s="161"/>
    </row>
    <row r="22" spans="1:21" x14ac:dyDescent="0.2">
      <c r="C22" s="127"/>
      <c r="D22" s="127"/>
      <c r="E22" s="127"/>
      <c r="F22" s="127"/>
      <c r="G22" s="127"/>
      <c r="H22" s="127"/>
      <c r="I22" s="127"/>
      <c r="J22" s="127"/>
      <c r="K22" s="127"/>
      <c r="L22" s="127"/>
      <c r="M22" s="127"/>
      <c r="O22" s="161"/>
      <c r="P22" s="161"/>
      <c r="Q22" s="161"/>
      <c r="R22" s="161"/>
      <c r="S22" s="161"/>
      <c r="T22" s="161"/>
      <c r="U22" s="161"/>
    </row>
    <row r="23" spans="1:21" x14ac:dyDescent="0.2">
      <c r="A23" s="689" t="s">
        <v>1344</v>
      </c>
    </row>
    <row r="24" spans="1:21" x14ac:dyDescent="0.2">
      <c r="A24" s="689" t="s">
        <v>1017</v>
      </c>
      <c r="B24" s="177"/>
    </row>
    <row r="32" spans="1:21" x14ac:dyDescent="0.2">
      <c r="H32" s="4" t="s">
        <v>152</v>
      </c>
    </row>
  </sheetData>
  <mergeCells count="8">
    <mergeCell ref="R7:T7"/>
    <mergeCell ref="A3:M3"/>
    <mergeCell ref="A7:A8"/>
    <mergeCell ref="B7:B8"/>
    <mergeCell ref="C7:F7"/>
    <mergeCell ref="K7:M7"/>
    <mergeCell ref="O7:Q7"/>
    <mergeCell ref="G7:J7"/>
  </mergeCells>
  <printOptions horizontalCentered="1"/>
  <pageMargins left="0.75" right="0.75" top="1" bottom="1" header="0.3" footer="0.3"/>
  <pageSetup paperSize="130" scale="71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V45"/>
  <sheetViews>
    <sheetView view="pageBreakPreview" zoomScale="48" zoomScaleNormal="55" zoomScaleSheetLayoutView="48" workbookViewId="0">
      <selection activeCell="D51" sqref="D51"/>
    </sheetView>
  </sheetViews>
  <sheetFormatPr defaultColWidth="10.7109375" defaultRowHeight="15" x14ac:dyDescent="0.2"/>
  <cols>
    <col min="1" max="1" width="5.7109375" style="4" customWidth="1"/>
    <col min="2" max="3" width="23.7109375" style="4" customWidth="1"/>
    <col min="4" max="4" width="19.140625" style="4" customWidth="1"/>
    <col min="5" max="6" width="11.7109375" style="4" customWidth="1"/>
    <col min="7" max="7" width="14.42578125" style="4" customWidth="1"/>
    <col min="8" max="10" width="11.7109375" style="4" customWidth="1"/>
    <col min="11" max="11" width="13.140625" style="4" customWidth="1"/>
    <col min="12" max="16" width="11.7109375" style="4" customWidth="1"/>
    <col min="17" max="19" width="8.7109375" style="4" customWidth="1"/>
    <col min="20" max="251" width="9.140625" style="4" customWidth="1"/>
    <col min="252" max="252" width="5.7109375" style="4" customWidth="1"/>
    <col min="253" max="253" width="20.7109375" style="4" customWidth="1"/>
    <col min="254" max="254" width="20.42578125" style="4" customWidth="1"/>
    <col min="255" max="16384" width="10.7109375" style="4"/>
  </cols>
  <sheetData>
    <row r="1" spans="1:22" x14ac:dyDescent="0.2">
      <c r="A1" s="3" t="s">
        <v>667</v>
      </c>
    </row>
    <row r="2" spans="1:22" x14ac:dyDescent="0.2">
      <c r="A2" s="6" t="s">
        <v>152</v>
      </c>
      <c r="B2" s="6"/>
    </row>
    <row r="3" spans="1:22" s="203" customFormat="1" ht="16.5" x14ac:dyDescent="0.2">
      <c r="A3" s="1215" t="s">
        <v>591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5"/>
      <c r="P3" s="1215"/>
      <c r="Q3" s="207"/>
      <c r="R3" s="207"/>
      <c r="S3" s="207"/>
      <c r="T3" s="207"/>
      <c r="U3" s="207"/>
      <c r="V3" s="207"/>
    </row>
    <row r="4" spans="1:22" s="203" customFormat="1" ht="16.5" x14ac:dyDescent="0.2">
      <c r="G4" s="210" t="str">
        <f>'1'!E5</f>
        <v>KABUPATEN</v>
      </c>
      <c r="H4" s="206" t="str">
        <f>'1'!F5</f>
        <v>MOJOKERTO</v>
      </c>
    </row>
    <row r="5" spans="1:22" s="203" customFormat="1" ht="16.5" x14ac:dyDescent="0.2">
      <c r="G5" s="210" t="str">
        <f>'1'!E6</f>
        <v xml:space="preserve">TAHUN </v>
      </c>
      <c r="H5" s="206">
        <f>'1'!F6</f>
        <v>2021</v>
      </c>
    </row>
    <row r="6" spans="1:22" x14ac:dyDescent="0.2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</row>
    <row r="7" spans="1:22" ht="12.75" customHeight="1" x14ac:dyDescent="0.2">
      <c r="A7" s="1170" t="s">
        <v>153</v>
      </c>
      <c r="B7" s="1218" t="s">
        <v>154</v>
      </c>
      <c r="C7" s="1170" t="s">
        <v>156</v>
      </c>
      <c r="D7" s="1164" t="s">
        <v>170</v>
      </c>
      <c r="E7" s="1368" t="s">
        <v>371</v>
      </c>
      <c r="F7" s="1369"/>
      <c r="G7" s="1374" t="s">
        <v>65</v>
      </c>
      <c r="H7" s="1375"/>
      <c r="I7" s="1375"/>
      <c r="J7" s="1375"/>
      <c r="K7" s="1375"/>
      <c r="L7" s="1375"/>
      <c r="M7" s="1375"/>
      <c r="N7" s="1375"/>
      <c r="O7" s="1375"/>
      <c r="P7" s="1376"/>
    </row>
    <row r="8" spans="1:22" ht="15" customHeight="1" x14ac:dyDescent="0.2">
      <c r="A8" s="1171"/>
      <c r="B8" s="1219"/>
      <c r="C8" s="1171"/>
      <c r="D8" s="1165"/>
      <c r="E8" s="1370"/>
      <c r="F8" s="1371"/>
      <c r="G8" s="1178" t="s">
        <v>592</v>
      </c>
      <c r="H8" s="1179"/>
      <c r="I8" s="1179"/>
      <c r="J8" s="1180"/>
      <c r="K8" s="1178" t="s">
        <v>593</v>
      </c>
      <c r="L8" s="1179"/>
      <c r="M8" s="1179"/>
      <c r="N8" s="1180"/>
      <c r="O8" s="1168" t="s">
        <v>594</v>
      </c>
      <c r="P8" s="1169"/>
    </row>
    <row r="9" spans="1:22" ht="15" customHeight="1" x14ac:dyDescent="0.2">
      <c r="A9" s="1171"/>
      <c r="B9" s="1219"/>
      <c r="C9" s="1171"/>
      <c r="D9" s="1165"/>
      <c r="E9" s="1372"/>
      <c r="F9" s="1373"/>
      <c r="G9" s="1178" t="s">
        <v>595</v>
      </c>
      <c r="H9" s="1180"/>
      <c r="I9" s="1179" t="s">
        <v>191</v>
      </c>
      <c r="J9" s="1180"/>
      <c r="K9" s="1178" t="s">
        <v>595</v>
      </c>
      <c r="L9" s="1180"/>
      <c r="M9" s="1179" t="s">
        <v>191</v>
      </c>
      <c r="N9" s="1180"/>
      <c r="O9" s="1178" t="s">
        <v>191</v>
      </c>
      <c r="P9" s="1180"/>
    </row>
    <row r="10" spans="1:22" ht="25.5" customHeight="1" x14ac:dyDescent="0.2">
      <c r="A10" s="1172"/>
      <c r="B10" s="1220"/>
      <c r="C10" s="1172"/>
      <c r="D10" s="1166"/>
      <c r="E10" s="68" t="s">
        <v>595</v>
      </c>
      <c r="F10" s="68" t="s">
        <v>191</v>
      </c>
      <c r="G10" s="37" t="s">
        <v>161</v>
      </c>
      <c r="H10" s="37" t="s">
        <v>164</v>
      </c>
      <c r="I10" s="37" t="s">
        <v>161</v>
      </c>
      <c r="J10" s="37" t="s">
        <v>164</v>
      </c>
      <c r="K10" s="37" t="s">
        <v>161</v>
      </c>
      <c r="L10" s="37" t="s">
        <v>164</v>
      </c>
      <c r="M10" s="37" t="s">
        <v>161</v>
      </c>
      <c r="N10" s="37" t="s">
        <v>164</v>
      </c>
      <c r="O10" s="37" t="s">
        <v>161</v>
      </c>
      <c r="P10" s="37" t="s">
        <v>164</v>
      </c>
    </row>
    <row r="11" spans="1:22" x14ac:dyDescent="0.2">
      <c r="A11" s="129">
        <v>1</v>
      </c>
      <c r="B11" s="129">
        <v>2</v>
      </c>
      <c r="C11" s="129">
        <v>3</v>
      </c>
      <c r="D11" s="129">
        <v>4</v>
      </c>
      <c r="E11" s="129">
        <v>5</v>
      </c>
      <c r="F11" s="129">
        <v>6</v>
      </c>
      <c r="G11" s="129">
        <v>7</v>
      </c>
      <c r="H11" s="129">
        <v>8</v>
      </c>
      <c r="I11" s="129">
        <v>9</v>
      </c>
      <c r="J11" s="129">
        <v>10</v>
      </c>
      <c r="K11" s="129">
        <v>11</v>
      </c>
      <c r="L11" s="129">
        <v>12</v>
      </c>
      <c r="M11" s="129">
        <v>13</v>
      </c>
      <c r="N11" s="129">
        <v>14</v>
      </c>
      <c r="O11" s="129">
        <v>15</v>
      </c>
      <c r="P11" s="129">
        <v>16</v>
      </c>
    </row>
    <row r="12" spans="1:22" x14ac:dyDescent="0.2">
      <c r="A12" s="12">
        <f>'9'!A9</f>
        <v>1</v>
      </c>
      <c r="B12" s="12" t="str">
        <f>'9'!B9</f>
        <v>Sooko</v>
      </c>
      <c r="C12" s="12" t="str">
        <f>'9'!C9</f>
        <v>Sooko</v>
      </c>
      <c r="D12" s="128">
        <v>66399</v>
      </c>
      <c r="E12" s="134">
        <v>1776.2284587568709</v>
      </c>
      <c r="F12" s="134">
        <f>20%*$F$40/1000*'53'!D12</f>
        <v>1119.4871400000002</v>
      </c>
      <c r="G12" s="167">
        <v>1082</v>
      </c>
      <c r="H12" s="148">
        <f t="shared" ref="H12:H31" si="0">G12/E12*100</f>
        <v>60.915587444041932</v>
      </c>
      <c r="I12" s="229">
        <v>81</v>
      </c>
      <c r="J12" s="147">
        <f t="shared" ref="J12:J31" si="1">I12/F12*100</f>
        <v>7.2354560499908906</v>
      </c>
      <c r="K12" s="168">
        <v>1082</v>
      </c>
      <c r="L12" s="147">
        <f t="shared" ref="L12:L31" si="2">K12/G12*100</f>
        <v>100</v>
      </c>
      <c r="M12" s="167">
        <v>81</v>
      </c>
      <c r="N12" s="147">
        <f t="shared" ref="N12:N31" si="3">M12/I12*100</f>
        <v>100</v>
      </c>
      <c r="O12" s="126">
        <v>81</v>
      </c>
      <c r="P12" s="147">
        <f t="shared" ref="P12:P31" si="4">O12/I12*100</f>
        <v>100</v>
      </c>
    </row>
    <row r="13" spans="1:22" x14ac:dyDescent="0.2">
      <c r="A13" s="12">
        <f>'9'!A10</f>
        <v>2</v>
      </c>
      <c r="B13" s="12" t="str">
        <f>'9'!B10</f>
        <v>Trowulan</v>
      </c>
      <c r="C13" s="12" t="str">
        <f>'9'!C10</f>
        <v>Trowulan</v>
      </c>
      <c r="D13" s="128">
        <v>41939</v>
      </c>
      <c r="E13" s="135">
        <v>1121.9035729554316</v>
      </c>
      <c r="F13" s="135">
        <f>20%*$F$40/1000*'53'!D13</f>
        <v>707.09154000000001</v>
      </c>
      <c r="G13" s="874">
        <v>82</v>
      </c>
      <c r="H13" s="148">
        <f t="shared" si="0"/>
        <v>7.3090060479963821</v>
      </c>
      <c r="I13" s="230">
        <v>46</v>
      </c>
      <c r="J13" s="148">
        <f t="shared" si="1"/>
        <v>6.505522608854859</v>
      </c>
      <c r="K13" s="169">
        <v>82</v>
      </c>
      <c r="L13" s="148">
        <f t="shared" si="2"/>
        <v>100</v>
      </c>
      <c r="M13" s="874">
        <v>46</v>
      </c>
      <c r="N13" s="148">
        <f t="shared" si="3"/>
        <v>100</v>
      </c>
      <c r="O13" s="125">
        <v>46</v>
      </c>
      <c r="P13" s="148">
        <f t="shared" si="4"/>
        <v>100</v>
      </c>
    </row>
    <row r="14" spans="1:22" x14ac:dyDescent="0.2">
      <c r="A14" s="12">
        <f>'9'!A11</f>
        <v>3</v>
      </c>
      <c r="B14" s="12"/>
      <c r="C14" s="12" t="str">
        <f>'9'!C11</f>
        <v>Tawangsari</v>
      </c>
      <c r="D14" s="128">
        <v>32382</v>
      </c>
      <c r="E14" s="135">
        <v>866.3070572390817</v>
      </c>
      <c r="F14" s="135">
        <f>20%*$F$40/1000*'53'!D14</f>
        <v>545.96052000000009</v>
      </c>
      <c r="G14" s="874">
        <v>994</v>
      </c>
      <c r="H14" s="148">
        <f t="shared" si="0"/>
        <v>114.73991717992871</v>
      </c>
      <c r="I14" s="230">
        <v>386</v>
      </c>
      <c r="J14" s="148">
        <f t="shared" si="1"/>
        <v>70.701082928120869</v>
      </c>
      <c r="K14" s="169">
        <v>994</v>
      </c>
      <c r="L14" s="148">
        <f t="shared" si="2"/>
        <v>100</v>
      </c>
      <c r="M14" s="874">
        <v>386</v>
      </c>
      <c r="N14" s="148">
        <f t="shared" si="3"/>
        <v>100</v>
      </c>
      <c r="O14" s="125">
        <v>386</v>
      </c>
      <c r="P14" s="148">
        <f t="shared" si="4"/>
        <v>100</v>
      </c>
    </row>
    <row r="15" spans="1:22" x14ac:dyDescent="0.2">
      <c r="A15" s="12">
        <f>'9'!A12</f>
        <v>4</v>
      </c>
      <c r="B15" s="12" t="str">
        <f>'9'!B12</f>
        <v>Puri</v>
      </c>
      <c r="C15" s="12" t="str">
        <f>'9'!C12</f>
        <v>Puri</v>
      </c>
      <c r="D15" s="128">
        <v>69582</v>
      </c>
      <c r="E15" s="135">
        <v>1861.3998669237808</v>
      </c>
      <c r="F15" s="135">
        <f>20%*$F$40/1000*'53'!D15</f>
        <v>1173.1525200000001</v>
      </c>
      <c r="G15" s="874">
        <v>865</v>
      </c>
      <c r="H15" s="148">
        <f t="shared" si="0"/>
        <v>46.470401946978299</v>
      </c>
      <c r="I15" s="230">
        <v>227</v>
      </c>
      <c r="J15" s="148">
        <f t="shared" si="1"/>
        <v>19.349572722223705</v>
      </c>
      <c r="K15" s="169">
        <v>865</v>
      </c>
      <c r="L15" s="148">
        <f t="shared" si="2"/>
        <v>100</v>
      </c>
      <c r="M15" s="874">
        <v>227</v>
      </c>
      <c r="N15" s="148">
        <f t="shared" si="3"/>
        <v>100</v>
      </c>
      <c r="O15" s="125">
        <v>227</v>
      </c>
      <c r="P15" s="148">
        <f t="shared" si="4"/>
        <v>100</v>
      </c>
    </row>
    <row r="16" spans="1:22" x14ac:dyDescent="0.2">
      <c r="A16" s="12">
        <f>'9'!A13</f>
        <v>5</v>
      </c>
      <c r="B16" s="12" t="str">
        <f>'9'!B13</f>
        <v>Mojoanyar</v>
      </c>
      <c r="C16" s="12" t="str">
        <f>'9'!C13</f>
        <v>Gayaman</v>
      </c>
      <c r="D16" s="128">
        <v>50447</v>
      </c>
      <c r="E16" s="135">
        <v>1349.5210753609126</v>
      </c>
      <c r="F16" s="135">
        <f>20%*$F$40/1000*'53'!D16</f>
        <v>850.53642000000013</v>
      </c>
      <c r="G16" s="874">
        <v>452</v>
      </c>
      <c r="H16" s="148">
        <f t="shared" si="0"/>
        <v>33.493363553371566</v>
      </c>
      <c r="I16" s="230">
        <v>28</v>
      </c>
      <c r="J16" s="148">
        <f t="shared" si="1"/>
        <v>3.2920400986473917</v>
      </c>
      <c r="K16" s="169">
        <v>452</v>
      </c>
      <c r="L16" s="148">
        <f t="shared" si="2"/>
        <v>100</v>
      </c>
      <c r="M16" s="874">
        <v>28</v>
      </c>
      <c r="N16" s="148">
        <f t="shared" si="3"/>
        <v>100</v>
      </c>
      <c r="O16" s="125">
        <v>28</v>
      </c>
      <c r="P16" s="148">
        <f t="shared" si="4"/>
        <v>100</v>
      </c>
    </row>
    <row r="17" spans="1:16" x14ac:dyDescent="0.2">
      <c r="A17" s="12">
        <f>'9'!A14</f>
        <v>6</v>
      </c>
      <c r="B17" s="12" t="str">
        <f>'9'!B14</f>
        <v>Bangsal</v>
      </c>
      <c r="C17" s="12" t="str">
        <f>'9'!C14</f>
        <v>Bangsal</v>
      </c>
      <c r="D17" s="128">
        <v>53794</v>
      </c>
      <c r="E17" s="135">
        <v>1439.019</v>
      </c>
      <c r="F17" s="135">
        <f>20%*$F$40/1000*'53'!D17</f>
        <v>906.96684000000005</v>
      </c>
      <c r="G17" s="874">
        <v>996</v>
      </c>
      <c r="H17" s="148">
        <f t="shared" si="0"/>
        <v>69.213818580574682</v>
      </c>
      <c r="I17" s="230">
        <v>224</v>
      </c>
      <c r="J17" s="148">
        <f t="shared" si="1"/>
        <v>24.697705596381009</v>
      </c>
      <c r="K17" s="169">
        <v>996</v>
      </c>
      <c r="L17" s="148">
        <f t="shared" si="2"/>
        <v>100</v>
      </c>
      <c r="M17" s="874">
        <v>224</v>
      </c>
      <c r="N17" s="148">
        <f t="shared" si="3"/>
        <v>100</v>
      </c>
      <c r="O17" s="125">
        <v>224</v>
      </c>
      <c r="P17" s="148">
        <f t="shared" si="4"/>
        <v>100</v>
      </c>
    </row>
    <row r="18" spans="1:16" x14ac:dyDescent="0.2">
      <c r="A18" s="12">
        <f>'9'!A15</f>
        <v>7</v>
      </c>
      <c r="B18" s="12" t="str">
        <f>'9'!B15</f>
        <v>Gedeg</v>
      </c>
      <c r="C18" s="12" t="str">
        <f>'9'!C15</f>
        <v>Gedeg</v>
      </c>
      <c r="D18" s="128">
        <v>39964</v>
      </c>
      <c r="E18" s="135">
        <v>1069.0650000000001</v>
      </c>
      <c r="F18" s="135">
        <f>20%*$F$40/1000*'53'!D18</f>
        <v>673.79304000000013</v>
      </c>
      <c r="G18" s="874">
        <v>429</v>
      </c>
      <c r="H18" s="148">
        <f t="shared" si="0"/>
        <v>40.128523522891498</v>
      </c>
      <c r="I18" s="230">
        <v>148</v>
      </c>
      <c r="J18" s="148">
        <f t="shared" si="1"/>
        <v>21.965201658954502</v>
      </c>
      <c r="K18" s="169">
        <v>429</v>
      </c>
      <c r="L18" s="148">
        <f t="shared" si="2"/>
        <v>100</v>
      </c>
      <c r="M18" s="874">
        <v>148</v>
      </c>
      <c r="N18" s="148">
        <f t="shared" si="3"/>
        <v>100</v>
      </c>
      <c r="O18" s="125">
        <v>148</v>
      </c>
      <c r="P18" s="148">
        <f t="shared" si="4"/>
        <v>100</v>
      </c>
    </row>
    <row r="19" spans="1:16" x14ac:dyDescent="0.2">
      <c r="A19" s="12">
        <f>'9'!A16</f>
        <v>8</v>
      </c>
      <c r="B19" s="12"/>
      <c r="C19" s="12" t="str">
        <f>'9'!C16</f>
        <v>Lespadangan</v>
      </c>
      <c r="D19" s="128">
        <v>23288</v>
      </c>
      <c r="E19" s="135">
        <v>622.94450224493517</v>
      </c>
      <c r="F19" s="135">
        <f>20%*$F$40/1000*'53'!D19</f>
        <v>392.63568000000009</v>
      </c>
      <c r="G19" s="874">
        <v>447</v>
      </c>
      <c r="H19" s="148">
        <f t="shared" si="0"/>
        <v>71.755990844950801</v>
      </c>
      <c r="I19" s="230">
        <v>122</v>
      </c>
      <c r="J19" s="148">
        <f t="shared" si="1"/>
        <v>31.07206151004921</v>
      </c>
      <c r="K19" s="169">
        <v>447</v>
      </c>
      <c r="L19" s="148">
        <f t="shared" si="2"/>
        <v>100</v>
      </c>
      <c r="M19" s="874">
        <v>122</v>
      </c>
      <c r="N19" s="148">
        <f t="shared" si="3"/>
        <v>100</v>
      </c>
      <c r="O19" s="125">
        <v>122</v>
      </c>
      <c r="P19" s="148">
        <f t="shared" si="4"/>
        <v>100</v>
      </c>
    </row>
    <row r="20" spans="1:16" x14ac:dyDescent="0.2">
      <c r="A20" s="12">
        <f>'9'!A17</f>
        <v>9</v>
      </c>
      <c r="B20" s="12" t="str">
        <f>'9'!B17</f>
        <v>Kemlagi</v>
      </c>
      <c r="C20" s="12" t="str">
        <f>'9'!C17</f>
        <v>Kemlagi</v>
      </c>
      <c r="D20" s="128">
        <v>37311</v>
      </c>
      <c r="E20" s="135">
        <v>998.11015425743983</v>
      </c>
      <c r="F20" s="135">
        <f>20%*$F$40/1000*'53'!D20</f>
        <v>629.06346000000008</v>
      </c>
      <c r="G20" s="874">
        <v>612</v>
      </c>
      <c r="H20" s="148">
        <f t="shared" si="0"/>
        <v>61.315877550139476</v>
      </c>
      <c r="I20" s="230">
        <v>228</v>
      </c>
      <c r="J20" s="148">
        <f t="shared" si="1"/>
        <v>36.244356014574421</v>
      </c>
      <c r="K20" s="169">
        <v>612</v>
      </c>
      <c r="L20" s="148">
        <f t="shared" si="2"/>
        <v>100</v>
      </c>
      <c r="M20" s="874">
        <v>228</v>
      </c>
      <c r="N20" s="148">
        <f t="shared" si="3"/>
        <v>100</v>
      </c>
      <c r="O20" s="125">
        <v>228</v>
      </c>
      <c r="P20" s="148">
        <f t="shared" si="4"/>
        <v>100</v>
      </c>
    </row>
    <row r="21" spans="1:16" x14ac:dyDescent="0.2">
      <c r="A21" s="12">
        <f>'9'!A18</f>
        <v>10</v>
      </c>
      <c r="B21" s="12"/>
      <c r="C21" s="12" t="str">
        <f>'9'!C18</f>
        <v>Kedungsari</v>
      </c>
      <c r="D21" s="128">
        <v>27185</v>
      </c>
      <c r="E21" s="135">
        <v>727.23490284093896</v>
      </c>
      <c r="F21" s="135">
        <f>20%*$F$40/1000*'53'!D21</f>
        <v>458.33910000000009</v>
      </c>
      <c r="G21" s="874">
        <v>709</v>
      </c>
      <c r="H21" s="148">
        <f t="shared" si="0"/>
        <v>97.492570451486245</v>
      </c>
      <c r="I21" s="230">
        <v>213</v>
      </c>
      <c r="J21" s="148">
        <f t="shared" si="1"/>
        <v>46.472142568678947</v>
      </c>
      <c r="K21" s="169">
        <v>709</v>
      </c>
      <c r="L21" s="148">
        <f t="shared" si="2"/>
        <v>100</v>
      </c>
      <c r="M21" s="874">
        <v>213</v>
      </c>
      <c r="N21" s="148">
        <f t="shared" si="3"/>
        <v>100</v>
      </c>
      <c r="O21" s="125">
        <v>213</v>
      </c>
      <c r="P21" s="148">
        <f t="shared" si="4"/>
        <v>100</v>
      </c>
    </row>
    <row r="22" spans="1:16" x14ac:dyDescent="0.2">
      <c r="A22" s="12">
        <f>'9'!A19</f>
        <v>11</v>
      </c>
      <c r="B22" s="12" t="str">
        <f>'9'!B19</f>
        <v>Dawarblandong</v>
      </c>
      <c r="C22" s="12" t="str">
        <f>'9'!C19</f>
        <v>Dawarblandong</v>
      </c>
      <c r="D22" s="128">
        <v>57159</v>
      </c>
      <c r="E22" s="135">
        <v>1529.037</v>
      </c>
      <c r="F22" s="135">
        <f>20%*$F$40/1000*'53'!D22</f>
        <v>963.70074000000011</v>
      </c>
      <c r="G22" s="874">
        <v>767</v>
      </c>
      <c r="H22" s="148">
        <f t="shared" si="0"/>
        <v>50.162291690783157</v>
      </c>
      <c r="I22" s="230">
        <v>393</v>
      </c>
      <c r="J22" s="148">
        <f t="shared" si="1"/>
        <v>40.780294513419172</v>
      </c>
      <c r="K22" s="169">
        <v>767</v>
      </c>
      <c r="L22" s="148">
        <f t="shared" si="2"/>
        <v>100</v>
      </c>
      <c r="M22" s="874">
        <v>393</v>
      </c>
      <c r="N22" s="148">
        <f t="shared" si="3"/>
        <v>100</v>
      </c>
      <c r="O22" s="125">
        <v>393</v>
      </c>
      <c r="P22" s="148">
        <f t="shared" si="4"/>
        <v>100</v>
      </c>
    </row>
    <row r="23" spans="1:16" x14ac:dyDescent="0.2">
      <c r="A23" s="12">
        <f>'9'!A20</f>
        <v>12</v>
      </c>
      <c r="B23" s="12" t="str">
        <f>'9'!B20</f>
        <v>Jetis</v>
      </c>
      <c r="C23" s="12" t="str">
        <f>'9'!C20</f>
        <v>Kupang</v>
      </c>
      <c r="D23" s="128">
        <v>52854</v>
      </c>
      <c r="E23" s="135">
        <v>1413.8728059759112</v>
      </c>
      <c r="F23" s="135">
        <f>20%*$F$40/1000*'53'!D23</f>
        <v>891.11844000000008</v>
      </c>
      <c r="G23" s="874">
        <v>272</v>
      </c>
      <c r="H23" s="148">
        <f t="shared" si="0"/>
        <v>19.237939852181736</v>
      </c>
      <c r="I23" s="230">
        <v>75</v>
      </c>
      <c r="J23" s="148">
        <f t="shared" si="1"/>
        <v>8.4163896327855134</v>
      </c>
      <c r="K23" s="169">
        <v>272</v>
      </c>
      <c r="L23" s="148">
        <f t="shared" si="2"/>
        <v>100</v>
      </c>
      <c r="M23" s="874">
        <v>75</v>
      </c>
      <c r="N23" s="148">
        <f t="shared" si="3"/>
        <v>100</v>
      </c>
      <c r="O23" s="125">
        <v>75</v>
      </c>
      <c r="P23" s="148">
        <f t="shared" si="4"/>
        <v>100</v>
      </c>
    </row>
    <row r="24" spans="1:16" x14ac:dyDescent="0.2">
      <c r="A24" s="12">
        <f>'9'!A21</f>
        <v>13</v>
      </c>
      <c r="B24" s="12"/>
      <c r="C24" s="12" t="str">
        <f>'9'!C21</f>
        <v>Jetis</v>
      </c>
      <c r="D24" s="128">
        <v>30158</v>
      </c>
      <c r="E24" s="135">
        <v>806.72821713005487</v>
      </c>
      <c r="F24" s="135">
        <f>20%*$F$40/1000*'53'!D24</f>
        <v>508.46388000000013</v>
      </c>
      <c r="G24" s="874">
        <v>645</v>
      </c>
      <c r="H24" s="148">
        <f t="shared" si="0"/>
        <v>79.952577126234047</v>
      </c>
      <c r="I24" s="230">
        <v>91</v>
      </c>
      <c r="J24" s="148">
        <f t="shared" si="1"/>
        <v>17.897043148866342</v>
      </c>
      <c r="K24" s="169">
        <v>645</v>
      </c>
      <c r="L24" s="148">
        <f t="shared" si="2"/>
        <v>100</v>
      </c>
      <c r="M24" s="874">
        <v>91</v>
      </c>
      <c r="N24" s="148">
        <f t="shared" si="3"/>
        <v>100</v>
      </c>
      <c r="O24" s="125">
        <v>91</v>
      </c>
      <c r="P24" s="148">
        <f t="shared" si="4"/>
        <v>100</v>
      </c>
    </row>
    <row r="25" spans="1:16" x14ac:dyDescent="0.2">
      <c r="A25" s="12">
        <f>'9'!A22</f>
        <v>14</v>
      </c>
      <c r="B25" s="12" t="str">
        <f>'9'!B22</f>
        <v>Mojosari</v>
      </c>
      <c r="C25" s="12" t="str">
        <f>'9'!C22</f>
        <v>Mojosari</v>
      </c>
      <c r="D25" s="128">
        <v>48870</v>
      </c>
      <c r="E25" s="135">
        <v>1307.3331121529552</v>
      </c>
      <c r="F25" s="135">
        <f>20%*$F$40/1000*'53'!D25</f>
        <v>823.94820000000016</v>
      </c>
      <c r="G25" s="874">
        <v>334</v>
      </c>
      <c r="H25" s="148">
        <f t="shared" si="0"/>
        <v>25.548194021488435</v>
      </c>
      <c r="I25" s="230">
        <v>135</v>
      </c>
      <c r="J25" s="148">
        <f t="shared" si="1"/>
        <v>16.384525143692283</v>
      </c>
      <c r="K25" s="169">
        <v>334</v>
      </c>
      <c r="L25" s="148">
        <f t="shared" si="2"/>
        <v>100</v>
      </c>
      <c r="M25" s="874">
        <v>135</v>
      </c>
      <c r="N25" s="148">
        <f t="shared" si="3"/>
        <v>100</v>
      </c>
      <c r="O25" s="125">
        <v>135</v>
      </c>
      <c r="P25" s="148">
        <f t="shared" si="4"/>
        <v>100</v>
      </c>
    </row>
    <row r="26" spans="1:16" x14ac:dyDescent="0.2">
      <c r="A26" s="12">
        <f>'9'!A23</f>
        <v>15</v>
      </c>
      <c r="B26" s="12"/>
      <c r="C26" s="12" t="str">
        <f>'9'!C23</f>
        <v>Modopuro</v>
      </c>
      <c r="D26" s="128">
        <v>35864</v>
      </c>
      <c r="E26" s="135">
        <v>959.40585251073765</v>
      </c>
      <c r="F26" s="135">
        <f>20%*$F$40/1000*'53'!D26</f>
        <v>604.66704000000016</v>
      </c>
      <c r="G26" s="874">
        <v>13</v>
      </c>
      <c r="H26" s="148">
        <f t="shared" si="0"/>
        <v>1.3550052843621259</v>
      </c>
      <c r="I26" s="230">
        <v>5</v>
      </c>
      <c r="J26" s="148">
        <f t="shared" si="1"/>
        <v>0.82690136376542023</v>
      </c>
      <c r="K26" s="169">
        <v>13</v>
      </c>
      <c r="L26" s="148">
        <f t="shared" si="2"/>
        <v>100</v>
      </c>
      <c r="M26" s="874">
        <v>5</v>
      </c>
      <c r="N26" s="148">
        <f t="shared" si="3"/>
        <v>100</v>
      </c>
      <c r="O26" s="125">
        <v>5</v>
      </c>
      <c r="P26" s="148">
        <f t="shared" si="4"/>
        <v>100</v>
      </c>
    </row>
    <row r="27" spans="1:16" x14ac:dyDescent="0.2">
      <c r="A27" s="12">
        <f>'9'!A24</f>
        <v>16</v>
      </c>
      <c r="B27" s="12" t="str">
        <f>'9'!B24</f>
        <v>Pungging</v>
      </c>
      <c r="C27" s="12" t="str">
        <f>'9'!C24</f>
        <v>Pungging</v>
      </c>
      <c r="D27" s="128">
        <v>51890</v>
      </c>
      <c r="E27" s="135">
        <v>1388.1156554867875</v>
      </c>
      <c r="F27" s="135">
        <f>20%*$F$40/1000*'53'!D27</f>
        <v>874.86540000000014</v>
      </c>
      <c r="G27" s="874">
        <v>637</v>
      </c>
      <c r="H27" s="148">
        <f t="shared" si="0"/>
        <v>45.889547998550263</v>
      </c>
      <c r="I27" s="230">
        <v>244</v>
      </c>
      <c r="J27" s="148">
        <f t="shared" si="1"/>
        <v>27.890004565273696</v>
      </c>
      <c r="K27" s="169">
        <v>637</v>
      </c>
      <c r="L27" s="148">
        <f t="shared" si="2"/>
        <v>100</v>
      </c>
      <c r="M27" s="874">
        <v>244</v>
      </c>
      <c r="N27" s="148">
        <f t="shared" si="3"/>
        <v>100</v>
      </c>
      <c r="O27" s="125">
        <v>244</v>
      </c>
      <c r="P27" s="148">
        <f t="shared" si="4"/>
        <v>100</v>
      </c>
    </row>
    <row r="28" spans="1:16" x14ac:dyDescent="0.2">
      <c r="A28" s="12">
        <f>'9'!A25</f>
        <v>17</v>
      </c>
      <c r="B28" s="12"/>
      <c r="C28" s="12" t="str">
        <f>'9'!C25</f>
        <v>Watukenongo</v>
      </c>
      <c r="D28" s="128">
        <v>25341</v>
      </c>
      <c r="E28" s="135">
        <v>677.88760387402397</v>
      </c>
      <c r="F28" s="135">
        <f>20%*$F$40/1000*'53'!D28</f>
        <v>427.24926000000005</v>
      </c>
      <c r="G28" s="874">
        <v>180</v>
      </c>
      <c r="H28" s="148">
        <f t="shared" si="0"/>
        <v>26.553074428758915</v>
      </c>
      <c r="I28" s="230">
        <v>92</v>
      </c>
      <c r="J28" s="148">
        <f t="shared" si="1"/>
        <v>21.53309756463943</v>
      </c>
      <c r="K28" s="169">
        <v>180</v>
      </c>
      <c r="L28" s="148">
        <f t="shared" si="2"/>
        <v>100</v>
      </c>
      <c r="M28" s="874">
        <v>92</v>
      </c>
      <c r="N28" s="148">
        <f t="shared" si="3"/>
        <v>100</v>
      </c>
      <c r="O28" s="125">
        <v>92</v>
      </c>
      <c r="P28" s="148">
        <f t="shared" si="4"/>
        <v>100</v>
      </c>
    </row>
    <row r="29" spans="1:16" x14ac:dyDescent="0.2">
      <c r="A29" s="12">
        <f>'9'!A26</f>
        <v>18</v>
      </c>
      <c r="B29" s="12" t="str">
        <f>'9'!B26</f>
        <v>Ngoro</v>
      </c>
      <c r="C29" s="12" t="str">
        <f>'9'!C26</f>
        <v>Ngoro</v>
      </c>
      <c r="D29" s="128">
        <v>50146</v>
      </c>
      <c r="E29" s="135">
        <v>1341.4565362301328</v>
      </c>
      <c r="F29" s="135">
        <f>20%*$F$40/1000*'53'!D29</f>
        <v>845.46156000000019</v>
      </c>
      <c r="G29" s="874">
        <v>539</v>
      </c>
      <c r="H29" s="148">
        <f t="shared" si="0"/>
        <v>40.18020602551465</v>
      </c>
      <c r="I29" s="230">
        <v>228</v>
      </c>
      <c r="J29" s="148">
        <f t="shared" si="1"/>
        <v>26.967518192074863</v>
      </c>
      <c r="K29" s="169">
        <v>539</v>
      </c>
      <c r="L29" s="148">
        <f t="shared" si="2"/>
        <v>100</v>
      </c>
      <c r="M29" s="874">
        <v>228</v>
      </c>
      <c r="N29" s="148">
        <f t="shared" si="3"/>
        <v>100</v>
      </c>
      <c r="O29" s="125">
        <v>228</v>
      </c>
      <c r="P29" s="148">
        <f t="shared" si="4"/>
        <v>100</v>
      </c>
    </row>
    <row r="30" spans="1:16" x14ac:dyDescent="0.2">
      <c r="A30" s="12">
        <f>'9'!A27</f>
        <v>19</v>
      </c>
      <c r="B30" s="12"/>
      <c r="C30" s="12" t="str">
        <f>'9'!C27</f>
        <v>Manduro</v>
      </c>
      <c r="D30" s="128">
        <v>31033</v>
      </c>
      <c r="E30" s="135">
        <v>830.15378317660588</v>
      </c>
      <c r="F30" s="135">
        <f>20%*$F$40/1000*'53'!D30</f>
        <v>523.21638000000007</v>
      </c>
      <c r="G30" s="874">
        <v>203</v>
      </c>
      <c r="H30" s="148">
        <f t="shared" si="0"/>
        <v>24.45330059488677</v>
      </c>
      <c r="I30" s="230">
        <v>51</v>
      </c>
      <c r="J30" s="148">
        <f t="shared" si="1"/>
        <v>9.7474012568184492</v>
      </c>
      <c r="K30" s="169">
        <v>203</v>
      </c>
      <c r="L30" s="148">
        <f t="shared" si="2"/>
        <v>100</v>
      </c>
      <c r="M30" s="874">
        <v>51</v>
      </c>
      <c r="N30" s="148">
        <f t="shared" si="3"/>
        <v>100</v>
      </c>
      <c r="O30" s="125">
        <v>51</v>
      </c>
      <c r="P30" s="148">
        <f t="shared" si="4"/>
        <v>100</v>
      </c>
    </row>
    <row r="31" spans="1:16" x14ac:dyDescent="0.2">
      <c r="A31" s="12">
        <f>'9'!A28</f>
        <v>20</v>
      </c>
      <c r="B31" s="12" t="str">
        <f>'9'!B28</f>
        <v>Dlanggu</v>
      </c>
      <c r="C31" s="12" t="str">
        <f>'9'!C28</f>
        <v>Dlanggu</v>
      </c>
      <c r="D31" s="128">
        <v>55861</v>
      </c>
      <c r="E31" s="135">
        <v>1494.3150000000001</v>
      </c>
      <c r="F31" s="135">
        <f>20%*$F$40/1000*'53'!D31</f>
        <v>941.81646000000023</v>
      </c>
      <c r="G31" s="874">
        <v>1339</v>
      </c>
      <c r="H31" s="148">
        <f t="shared" si="0"/>
        <v>89.606274446820109</v>
      </c>
      <c r="I31" s="230">
        <v>605</v>
      </c>
      <c r="J31" s="148">
        <f t="shared" si="1"/>
        <v>64.237569175633197</v>
      </c>
      <c r="K31" s="169">
        <v>1339</v>
      </c>
      <c r="L31" s="148">
        <f t="shared" si="2"/>
        <v>100</v>
      </c>
      <c r="M31" s="874">
        <v>605</v>
      </c>
      <c r="N31" s="148">
        <f t="shared" si="3"/>
        <v>100</v>
      </c>
      <c r="O31" s="125">
        <v>605</v>
      </c>
      <c r="P31" s="148">
        <f t="shared" si="4"/>
        <v>100</v>
      </c>
    </row>
    <row r="32" spans="1:16" x14ac:dyDescent="0.2">
      <c r="A32" s="12">
        <f>'9'!A29</f>
        <v>21</v>
      </c>
      <c r="B32" s="12" t="str">
        <f>'9'!B29</f>
        <v>Kutorejo</v>
      </c>
      <c r="C32" s="12" t="str">
        <f>'9'!C29</f>
        <v>Kutorejo</v>
      </c>
      <c r="D32" s="128">
        <v>31600</v>
      </c>
      <c r="E32" s="135">
        <v>845.37765806634354</v>
      </c>
      <c r="F32" s="135">
        <f>20%*$F$40/1000*'53'!D32</f>
        <v>532.77600000000007</v>
      </c>
      <c r="G32" s="874">
        <v>786</v>
      </c>
      <c r="H32" s="148">
        <f t="shared" ref="H32:H38" si="5">G32/E32*100</f>
        <v>92.976197383526809</v>
      </c>
      <c r="I32" s="230">
        <v>186</v>
      </c>
      <c r="J32" s="148">
        <f t="shared" ref="J32:J38" si="6">I32/F32*100</f>
        <v>34.911482499211672</v>
      </c>
      <c r="K32" s="169">
        <v>786</v>
      </c>
      <c r="L32" s="148">
        <f t="shared" ref="L32:L38" si="7">K32/G32*100</f>
        <v>100</v>
      </c>
      <c r="M32" s="874">
        <v>186</v>
      </c>
      <c r="N32" s="148">
        <f t="shared" ref="N32:N38" si="8">M32/I32*100</f>
        <v>100</v>
      </c>
      <c r="O32" s="125">
        <v>186</v>
      </c>
      <c r="P32" s="148">
        <f t="shared" ref="P32:P38" si="9">O32/I32*100</f>
        <v>100</v>
      </c>
    </row>
    <row r="33" spans="1:16" x14ac:dyDescent="0.2">
      <c r="A33" s="12">
        <f>'9'!A30</f>
        <v>22</v>
      </c>
      <c r="B33" s="12"/>
      <c r="C33" s="12" t="str">
        <f>'9'!C30</f>
        <v>Pesanggrahan</v>
      </c>
      <c r="D33" s="128">
        <v>33501</v>
      </c>
      <c r="E33" s="135">
        <v>896.15133810400857</v>
      </c>
      <c r="F33" s="135">
        <f>20%*$F$40/1000*'53'!D33</f>
        <v>564.82686000000012</v>
      </c>
      <c r="G33" s="874">
        <v>291</v>
      </c>
      <c r="H33" s="148">
        <f t="shared" si="5"/>
        <v>32.472193883643584</v>
      </c>
      <c r="I33" s="230">
        <v>15</v>
      </c>
      <c r="J33" s="148">
        <f t="shared" si="6"/>
        <v>2.6556810701247451</v>
      </c>
      <c r="K33" s="169">
        <v>291</v>
      </c>
      <c r="L33" s="148">
        <f t="shared" si="7"/>
        <v>100</v>
      </c>
      <c r="M33" s="874">
        <v>15</v>
      </c>
      <c r="N33" s="148">
        <f t="shared" si="8"/>
        <v>100</v>
      </c>
      <c r="O33" s="125">
        <v>15</v>
      </c>
      <c r="P33" s="148">
        <f t="shared" si="9"/>
        <v>100</v>
      </c>
    </row>
    <row r="34" spans="1:16" x14ac:dyDescent="0.2">
      <c r="A34" s="12">
        <f>'9'!A31</f>
        <v>23</v>
      </c>
      <c r="B34" s="12" t="str">
        <f>'9'!B31</f>
        <v>Pacet</v>
      </c>
      <c r="C34" s="12" t="str">
        <f>'9'!C31</f>
        <v>Pacet</v>
      </c>
      <c r="D34" s="128">
        <v>36610</v>
      </c>
      <c r="E34" s="135">
        <v>979.32032669082685</v>
      </c>
      <c r="F34" s="135">
        <f>20%*$F$40/1000*'53'!D34</f>
        <v>617.2446000000001</v>
      </c>
      <c r="G34" s="874">
        <v>200</v>
      </c>
      <c r="H34" s="148">
        <f t="shared" si="5"/>
        <v>20.422327051641027</v>
      </c>
      <c r="I34" s="230">
        <v>76</v>
      </c>
      <c r="J34" s="148">
        <f t="shared" si="6"/>
        <v>12.312784915412786</v>
      </c>
      <c r="K34" s="169">
        <v>200</v>
      </c>
      <c r="L34" s="148">
        <f t="shared" si="7"/>
        <v>100</v>
      </c>
      <c r="M34" s="874">
        <v>76</v>
      </c>
      <c r="N34" s="148">
        <f t="shared" si="8"/>
        <v>100</v>
      </c>
      <c r="O34" s="125">
        <v>76</v>
      </c>
      <c r="P34" s="148">
        <f t="shared" si="9"/>
        <v>100</v>
      </c>
    </row>
    <row r="35" spans="1:16" x14ac:dyDescent="0.2">
      <c r="A35" s="12">
        <f>'9'!A32</f>
        <v>24</v>
      </c>
      <c r="B35" s="12"/>
      <c r="C35" s="12" t="str">
        <f>'9'!C32</f>
        <v>Pandan</v>
      </c>
      <c r="D35" s="128">
        <v>25847</v>
      </c>
      <c r="E35" s="135">
        <v>691.43822404615071</v>
      </c>
      <c r="F35" s="135">
        <f>20%*$F$40/1000*'53'!D35</f>
        <v>435.78042000000005</v>
      </c>
      <c r="G35" s="874">
        <v>190</v>
      </c>
      <c r="H35" s="148">
        <f t="shared" si="5"/>
        <v>27.478955225842167</v>
      </c>
      <c r="I35" s="230">
        <v>82</v>
      </c>
      <c r="J35" s="148">
        <f t="shared" si="6"/>
        <v>18.816816046944005</v>
      </c>
      <c r="K35" s="169">
        <v>190</v>
      </c>
      <c r="L35" s="148">
        <f t="shared" si="7"/>
        <v>100</v>
      </c>
      <c r="M35" s="874">
        <v>82</v>
      </c>
      <c r="N35" s="148">
        <f t="shared" si="8"/>
        <v>100</v>
      </c>
      <c r="O35" s="125">
        <v>82</v>
      </c>
      <c r="P35" s="148">
        <f t="shared" si="9"/>
        <v>100</v>
      </c>
    </row>
    <row r="36" spans="1:16" x14ac:dyDescent="0.2">
      <c r="A36" s="12">
        <f>'9'!A33</f>
        <v>25</v>
      </c>
      <c r="B36" s="12" t="str">
        <f>'9'!B33</f>
        <v>Trawas</v>
      </c>
      <c r="C36" s="12" t="str">
        <f>'9'!C33</f>
        <v>Trawas</v>
      </c>
      <c r="D36" s="128">
        <v>32664</v>
      </c>
      <c r="E36" s="135">
        <v>873.76812745531345</v>
      </c>
      <c r="F36" s="135">
        <f>20%*$F$40/1000*'53'!D36</f>
        <v>550.71504000000016</v>
      </c>
      <c r="G36" s="874">
        <v>212</v>
      </c>
      <c r="H36" s="148">
        <f t="shared" si="5"/>
        <v>24.262729817967887</v>
      </c>
      <c r="I36" s="230">
        <v>98</v>
      </c>
      <c r="J36" s="148">
        <f t="shared" si="6"/>
        <v>17.795046962944753</v>
      </c>
      <c r="K36" s="169">
        <v>212</v>
      </c>
      <c r="L36" s="148">
        <f t="shared" si="7"/>
        <v>100</v>
      </c>
      <c r="M36" s="874">
        <v>98</v>
      </c>
      <c r="N36" s="148">
        <f t="shared" si="8"/>
        <v>100</v>
      </c>
      <c r="O36" s="125">
        <v>98</v>
      </c>
      <c r="P36" s="148">
        <f t="shared" si="9"/>
        <v>100</v>
      </c>
    </row>
    <row r="37" spans="1:16" x14ac:dyDescent="0.2">
      <c r="A37" s="12">
        <f>'9'!A34</f>
        <v>26</v>
      </c>
      <c r="B37" s="12" t="str">
        <f>'9'!B34</f>
        <v>Gondang</v>
      </c>
      <c r="C37" s="12" t="str">
        <f>'9'!C34</f>
        <v>Gondang</v>
      </c>
      <c r="D37" s="128">
        <v>46861</v>
      </c>
      <c r="E37" s="135">
        <v>1253.5969483529627</v>
      </c>
      <c r="F37" s="135">
        <f>20%*$F$40/1000*'53'!D37</f>
        <v>790.07646000000022</v>
      </c>
      <c r="G37" s="874">
        <v>33</v>
      </c>
      <c r="H37" s="148">
        <f t="shared" si="5"/>
        <v>2.6324250424633706</v>
      </c>
      <c r="I37" s="230">
        <v>10</v>
      </c>
      <c r="J37" s="148">
        <f t="shared" si="6"/>
        <v>1.2657002842484382</v>
      </c>
      <c r="K37" s="169">
        <v>33</v>
      </c>
      <c r="L37" s="148">
        <f t="shared" si="7"/>
        <v>100</v>
      </c>
      <c r="M37" s="874">
        <v>10</v>
      </c>
      <c r="N37" s="148">
        <f t="shared" si="8"/>
        <v>100</v>
      </c>
      <c r="O37" s="125">
        <v>10</v>
      </c>
      <c r="P37" s="148">
        <f t="shared" si="9"/>
        <v>100</v>
      </c>
    </row>
    <row r="38" spans="1:16" x14ac:dyDescent="0.2">
      <c r="A38" s="12">
        <f>'9'!A35</f>
        <v>27</v>
      </c>
      <c r="B38" s="12" t="str">
        <f>'9'!B35</f>
        <v>Jatirejo</v>
      </c>
      <c r="C38" s="12" t="str">
        <f>'9'!C35</f>
        <v>Jatirejo</v>
      </c>
      <c r="D38" s="128">
        <v>48329</v>
      </c>
      <c r="E38" s="135">
        <v>1292.8498582037996</v>
      </c>
      <c r="F38" s="135">
        <f>20%*$F$40/1000*'53'!D38</f>
        <v>814.82694000000004</v>
      </c>
      <c r="G38" s="874">
        <v>51</v>
      </c>
      <c r="H38" s="148">
        <f t="shared" si="5"/>
        <v>3.9447736081942288</v>
      </c>
      <c r="I38" s="230">
        <v>14</v>
      </c>
      <c r="J38" s="148">
        <f t="shared" si="6"/>
        <v>1.7181562504548511</v>
      </c>
      <c r="K38" s="169">
        <v>51</v>
      </c>
      <c r="L38" s="148">
        <f t="shared" si="7"/>
        <v>100</v>
      </c>
      <c r="M38" s="874">
        <v>14</v>
      </c>
      <c r="N38" s="148">
        <f t="shared" si="8"/>
        <v>100</v>
      </c>
      <c r="O38" s="125">
        <v>14</v>
      </c>
      <c r="P38" s="148">
        <f t="shared" si="9"/>
        <v>100</v>
      </c>
    </row>
    <row r="39" spans="1:16" ht="18.75" customHeight="1" x14ac:dyDescent="0.2">
      <c r="A39" s="271" t="s">
        <v>157</v>
      </c>
      <c r="B39" s="272"/>
      <c r="C39" s="275"/>
      <c r="D39" s="286">
        <f>SUM(D12:D38)</f>
        <v>1136879</v>
      </c>
      <c r="E39" s="286">
        <f>SUM(E12:E38)</f>
        <v>30412.541638036011</v>
      </c>
      <c r="F39" s="286">
        <f>SUM(F12:F38)</f>
        <v>19167.77994</v>
      </c>
      <c r="G39" s="300">
        <f>SUM(G12:G38)</f>
        <v>13360</v>
      </c>
      <c r="H39" s="302">
        <f>G39/E39*100</f>
        <v>43.929245240361844</v>
      </c>
      <c r="I39" s="286">
        <f>SUM(I12:I38)</f>
        <v>4103</v>
      </c>
      <c r="J39" s="302">
        <f>I39/F39*100</f>
        <v>21.405713196016585</v>
      </c>
      <c r="K39" s="300">
        <f>SUM(K12:K38)</f>
        <v>13360</v>
      </c>
      <c r="L39" s="302">
        <f>K39/G39*100</f>
        <v>100</v>
      </c>
      <c r="M39" s="300">
        <f>SUM(M12:M38)</f>
        <v>4103</v>
      </c>
      <c r="N39" s="302">
        <f>M39/I39*100</f>
        <v>100</v>
      </c>
      <c r="O39" s="300">
        <f>SUM(O12:O38)</f>
        <v>4103</v>
      </c>
      <c r="P39" s="302">
        <f>O39/I39*100</f>
        <v>100</v>
      </c>
    </row>
    <row r="40" spans="1:16" ht="18.75" customHeight="1" x14ac:dyDescent="0.2">
      <c r="A40" s="871" t="s">
        <v>307</v>
      </c>
      <c r="B40" s="872"/>
      <c r="C40" s="872"/>
      <c r="D40" s="872"/>
      <c r="E40" s="252">
        <v>270</v>
      </c>
      <c r="F40" s="252">
        <v>843</v>
      </c>
      <c r="G40" s="875"/>
      <c r="H40" s="876"/>
      <c r="I40" s="875"/>
      <c r="J40" s="876"/>
      <c r="K40" s="875"/>
      <c r="L40" s="876"/>
      <c r="M40" s="875"/>
      <c r="N40" s="876"/>
      <c r="O40" s="875"/>
      <c r="P40" s="877"/>
    </row>
    <row r="41" spans="1:16" x14ac:dyDescent="0.2">
      <c r="B41" s="3"/>
      <c r="C41" s="3"/>
      <c r="D41" s="3"/>
    </row>
    <row r="42" spans="1:16" x14ac:dyDescent="0.2">
      <c r="A42" s="689" t="s">
        <v>1344</v>
      </c>
      <c r="B42" s="689"/>
    </row>
    <row r="43" spans="1:16" x14ac:dyDescent="0.2">
      <c r="A43" s="689" t="s">
        <v>32</v>
      </c>
      <c r="B43" s="693" t="s">
        <v>396</v>
      </c>
    </row>
    <row r="44" spans="1:16" x14ac:dyDescent="0.2">
      <c r="A44" s="689"/>
      <c r="B44" s="693" t="s">
        <v>397</v>
      </c>
    </row>
    <row r="45" spans="1:16" x14ac:dyDescent="0.2">
      <c r="A45" s="689"/>
      <c r="B45" s="689" t="s">
        <v>1018</v>
      </c>
    </row>
  </sheetData>
  <mergeCells count="15">
    <mergeCell ref="O8:P8"/>
    <mergeCell ref="I9:J9"/>
    <mergeCell ref="G9:H9"/>
    <mergeCell ref="K9:L9"/>
    <mergeCell ref="O9:P9"/>
    <mergeCell ref="M9:N9"/>
    <mergeCell ref="A7:A10"/>
    <mergeCell ref="B7:B10"/>
    <mergeCell ref="C7:C10"/>
    <mergeCell ref="D7:D10"/>
    <mergeCell ref="A3:P3"/>
    <mergeCell ref="E7:F9"/>
    <mergeCell ref="G7:P7"/>
    <mergeCell ref="G8:J8"/>
    <mergeCell ref="K8:N8"/>
  </mergeCells>
  <phoneticPr fontId="21" type="noConversion"/>
  <pageMargins left="0.75" right="0.75" top="1" bottom="0.67" header="0.5" footer="0.5"/>
  <pageSetup paperSize="130" scale="65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pageSetUpPr fitToPage="1"/>
  </sheetPr>
  <dimension ref="A1:L43"/>
  <sheetViews>
    <sheetView view="pageBreakPreview" zoomScale="53" zoomScaleNormal="41" zoomScaleSheetLayoutView="53" workbookViewId="0">
      <selection activeCell="F23" sqref="F23"/>
    </sheetView>
  </sheetViews>
  <sheetFormatPr defaultColWidth="11.42578125" defaultRowHeight="15" x14ac:dyDescent="0.2"/>
  <cols>
    <col min="1" max="1" width="5.7109375" style="4" customWidth="1"/>
    <col min="2" max="2" width="25.7109375" style="4" customWidth="1"/>
    <col min="3" max="3" width="24" style="4" customWidth="1"/>
    <col min="4" max="12" width="15.7109375" style="4" customWidth="1"/>
    <col min="13" max="16384" width="11.42578125" style="4"/>
  </cols>
  <sheetData>
    <row r="1" spans="1:12" x14ac:dyDescent="0.2">
      <c r="A1" s="3" t="s">
        <v>708</v>
      </c>
      <c r="B1" s="3"/>
    </row>
    <row r="2" spans="1:12" x14ac:dyDescent="0.2">
      <c r="A2" s="6" t="s">
        <v>152</v>
      </c>
      <c r="B2" s="6"/>
    </row>
    <row r="3" spans="1:12" s="203" customFormat="1" ht="16.5" x14ac:dyDescent="0.2">
      <c r="A3" s="207" t="s">
        <v>391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</row>
    <row r="4" spans="1:12" s="203" customFormat="1" ht="16.5" x14ac:dyDescent="0.2">
      <c r="F4" s="210" t="str">
        <f>'1'!E5</f>
        <v>KABUPATEN</v>
      </c>
      <c r="G4" s="206" t="str">
        <f>'1'!F5</f>
        <v>MOJOKERTO</v>
      </c>
    </row>
    <row r="5" spans="1:12" s="203" customFormat="1" ht="16.5" x14ac:dyDescent="0.2">
      <c r="F5" s="210" t="str">
        <f>'1'!E6</f>
        <v xml:space="preserve">TAHUN </v>
      </c>
      <c r="G5" s="206">
        <f>'1'!F6</f>
        <v>2021</v>
      </c>
    </row>
    <row r="6" spans="1:12" x14ac:dyDescent="0.2">
      <c r="A6" s="378"/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</row>
    <row r="7" spans="1:12" ht="20.25" customHeight="1" x14ac:dyDescent="0.2">
      <c r="A7" s="1170" t="s">
        <v>153</v>
      </c>
      <c r="B7" s="1170" t="s">
        <v>154</v>
      </c>
      <c r="C7" s="1170" t="s">
        <v>156</v>
      </c>
      <c r="D7" s="1246" t="s">
        <v>24</v>
      </c>
      <c r="E7" s="1246"/>
      <c r="F7" s="1246"/>
      <c r="G7" s="1246"/>
      <c r="H7" s="1246"/>
      <c r="I7" s="1246"/>
      <c r="J7" s="1246"/>
      <c r="K7" s="1246"/>
      <c r="L7" s="1246"/>
    </row>
    <row r="8" spans="1:12" ht="20.25" customHeight="1" x14ac:dyDescent="0.2">
      <c r="A8" s="1171"/>
      <c r="B8" s="1171"/>
      <c r="C8" s="1171"/>
      <c r="D8" s="1167" t="s">
        <v>232</v>
      </c>
      <c r="E8" s="1168"/>
      <c r="F8" s="1169"/>
      <c r="G8" s="1167" t="s">
        <v>233</v>
      </c>
      <c r="H8" s="1168"/>
      <c r="I8" s="1169"/>
      <c r="J8" s="1249" t="s">
        <v>199</v>
      </c>
      <c r="K8" s="1250"/>
      <c r="L8" s="1251"/>
    </row>
    <row r="9" spans="1:12" ht="20.25" customHeight="1" x14ac:dyDescent="0.2">
      <c r="A9" s="1172"/>
      <c r="B9" s="1172"/>
      <c r="C9" s="1172"/>
      <c r="D9" s="34" t="s">
        <v>27</v>
      </c>
      <c r="E9" s="34" t="s">
        <v>28</v>
      </c>
      <c r="F9" s="34" t="s">
        <v>29</v>
      </c>
      <c r="G9" s="34" t="s">
        <v>27</v>
      </c>
      <c r="H9" s="34" t="s">
        <v>28</v>
      </c>
      <c r="I9" s="34" t="s">
        <v>29</v>
      </c>
      <c r="J9" s="34" t="s">
        <v>27</v>
      </c>
      <c r="K9" s="34" t="s">
        <v>28</v>
      </c>
      <c r="L9" s="34" t="s">
        <v>29</v>
      </c>
    </row>
    <row r="10" spans="1:12" x14ac:dyDescent="0.2">
      <c r="A10" s="129">
        <v>1</v>
      </c>
      <c r="B10" s="129">
        <v>2</v>
      </c>
      <c r="C10" s="129">
        <v>3</v>
      </c>
      <c r="D10" s="129">
        <v>4</v>
      </c>
      <c r="E10" s="129">
        <v>5</v>
      </c>
      <c r="F10" s="129">
        <v>6</v>
      </c>
      <c r="G10" s="129">
        <v>7</v>
      </c>
      <c r="H10" s="129">
        <v>8</v>
      </c>
      <c r="I10" s="129">
        <v>9</v>
      </c>
      <c r="J10" s="129">
        <v>10</v>
      </c>
      <c r="K10" s="129">
        <v>11</v>
      </c>
      <c r="L10" s="129">
        <v>12</v>
      </c>
    </row>
    <row r="11" spans="1:12" ht="20.25" customHeight="1" x14ac:dyDescent="0.2">
      <c r="A11" s="12">
        <f>'9'!A9</f>
        <v>1</v>
      </c>
      <c r="B11" s="12" t="str">
        <f>'9'!B9</f>
        <v>Sooko</v>
      </c>
      <c r="C11" s="12" t="str">
        <f>'9'!C9</f>
        <v>Sooko</v>
      </c>
      <c r="D11" s="442">
        <v>0</v>
      </c>
      <c r="E11" s="442">
        <v>0</v>
      </c>
      <c r="F11" s="443">
        <f t="shared" ref="F11:F19" si="0">SUM(D11:E11)</f>
        <v>0</v>
      </c>
      <c r="G11" s="442">
        <v>0</v>
      </c>
      <c r="H11" s="442">
        <v>1</v>
      </c>
      <c r="I11" s="443">
        <f t="shared" ref="I11:I19" si="1">SUM(G11:H11)</f>
        <v>1</v>
      </c>
      <c r="J11" s="443">
        <f>SUM(D11,G11)</f>
        <v>0</v>
      </c>
      <c r="K11" s="443">
        <f>SUM(E11,H11)</f>
        <v>1</v>
      </c>
      <c r="L11" s="443">
        <f>SUM(J11:K11)</f>
        <v>1</v>
      </c>
    </row>
    <row r="12" spans="1:12" ht="20.25" customHeight="1" x14ac:dyDescent="0.2">
      <c r="A12" s="12">
        <f>'9'!A10</f>
        <v>2</v>
      </c>
      <c r="B12" s="12" t="str">
        <f>'9'!B10</f>
        <v>Trowulan</v>
      </c>
      <c r="C12" s="12" t="str">
        <f>'9'!C10</f>
        <v>Trowulan</v>
      </c>
      <c r="D12" s="444">
        <v>0</v>
      </c>
      <c r="E12" s="444">
        <v>0</v>
      </c>
      <c r="F12" s="61">
        <f t="shared" si="0"/>
        <v>0</v>
      </c>
      <c r="G12" s="444">
        <v>1</v>
      </c>
      <c r="H12" s="444">
        <v>0</v>
      </c>
      <c r="I12" s="61">
        <f t="shared" si="1"/>
        <v>1</v>
      </c>
      <c r="J12" s="61">
        <f t="shared" ref="J12:J30" si="2">SUM(D12,G12)</f>
        <v>1</v>
      </c>
      <c r="K12" s="61">
        <f t="shared" ref="K12:K30" si="3">SUM(E12,H12)</f>
        <v>0</v>
      </c>
      <c r="L12" s="61">
        <f t="shared" ref="L12:L30" si="4">SUM(J12:K12)</f>
        <v>1</v>
      </c>
    </row>
    <row r="13" spans="1:12" ht="20.25" customHeight="1" x14ac:dyDescent="0.2">
      <c r="A13" s="12">
        <f>'9'!A11</f>
        <v>3</v>
      </c>
      <c r="B13" s="12"/>
      <c r="C13" s="12" t="str">
        <f>'9'!C11</f>
        <v>Tawangsari</v>
      </c>
      <c r="D13" s="444">
        <v>0</v>
      </c>
      <c r="E13" s="444">
        <v>0</v>
      </c>
      <c r="F13" s="61">
        <f t="shared" si="0"/>
        <v>0</v>
      </c>
      <c r="G13" s="444">
        <v>1</v>
      </c>
      <c r="H13" s="444">
        <v>0</v>
      </c>
      <c r="I13" s="61">
        <f t="shared" si="1"/>
        <v>1</v>
      </c>
      <c r="J13" s="61">
        <f t="shared" si="2"/>
        <v>1</v>
      </c>
      <c r="K13" s="61">
        <f t="shared" si="3"/>
        <v>0</v>
      </c>
      <c r="L13" s="61">
        <f t="shared" si="4"/>
        <v>1</v>
      </c>
    </row>
    <row r="14" spans="1:12" ht="20.25" customHeight="1" x14ac:dyDescent="0.2">
      <c r="A14" s="12">
        <f>'9'!A12</f>
        <v>4</v>
      </c>
      <c r="B14" s="12" t="str">
        <f>'9'!B12</f>
        <v>Puri</v>
      </c>
      <c r="C14" s="12" t="str">
        <f>'9'!C12</f>
        <v>Puri</v>
      </c>
      <c r="D14" s="444">
        <v>0</v>
      </c>
      <c r="E14" s="444">
        <v>0</v>
      </c>
      <c r="F14" s="61">
        <f t="shared" si="0"/>
        <v>0</v>
      </c>
      <c r="G14" s="444">
        <v>1</v>
      </c>
      <c r="H14" s="444">
        <v>0</v>
      </c>
      <c r="I14" s="61">
        <f t="shared" si="1"/>
        <v>1</v>
      </c>
      <c r="J14" s="61">
        <f t="shared" si="2"/>
        <v>1</v>
      </c>
      <c r="K14" s="61">
        <f t="shared" si="3"/>
        <v>0</v>
      </c>
      <c r="L14" s="61">
        <f t="shared" si="4"/>
        <v>1</v>
      </c>
    </row>
    <row r="15" spans="1:12" ht="20.25" customHeight="1" x14ac:dyDescent="0.2">
      <c r="A15" s="12">
        <f>'9'!A13</f>
        <v>5</v>
      </c>
      <c r="B15" s="12" t="str">
        <f>'9'!B13</f>
        <v>Mojoanyar</v>
      </c>
      <c r="C15" s="12" t="str">
        <f>'9'!C13</f>
        <v>Gayaman</v>
      </c>
      <c r="D15" s="444">
        <v>0</v>
      </c>
      <c r="E15" s="444">
        <v>0</v>
      </c>
      <c r="F15" s="61">
        <f t="shared" si="0"/>
        <v>0</v>
      </c>
      <c r="G15" s="444">
        <v>0</v>
      </c>
      <c r="H15" s="444">
        <v>0</v>
      </c>
      <c r="I15" s="61">
        <f t="shared" si="1"/>
        <v>0</v>
      </c>
      <c r="J15" s="61">
        <f t="shared" si="2"/>
        <v>0</v>
      </c>
      <c r="K15" s="61">
        <f t="shared" si="3"/>
        <v>0</v>
      </c>
      <c r="L15" s="61">
        <f t="shared" si="4"/>
        <v>0</v>
      </c>
    </row>
    <row r="16" spans="1:12" ht="20.25" customHeight="1" x14ac:dyDescent="0.2">
      <c r="A16" s="12">
        <f>'9'!A14</f>
        <v>6</v>
      </c>
      <c r="B16" s="12" t="str">
        <f>'9'!B14</f>
        <v>Bangsal</v>
      </c>
      <c r="C16" s="12" t="str">
        <f>'9'!C14</f>
        <v>Bangsal</v>
      </c>
      <c r="D16" s="444">
        <v>0</v>
      </c>
      <c r="E16" s="444">
        <v>0</v>
      </c>
      <c r="F16" s="61">
        <f t="shared" si="0"/>
        <v>0</v>
      </c>
      <c r="G16" s="444">
        <v>2</v>
      </c>
      <c r="H16" s="444">
        <v>0</v>
      </c>
      <c r="I16" s="61">
        <f t="shared" si="1"/>
        <v>2</v>
      </c>
      <c r="J16" s="61">
        <f t="shared" si="2"/>
        <v>2</v>
      </c>
      <c r="K16" s="61">
        <f t="shared" si="3"/>
        <v>0</v>
      </c>
      <c r="L16" s="61">
        <f t="shared" si="4"/>
        <v>2</v>
      </c>
    </row>
    <row r="17" spans="1:12" ht="20.25" customHeight="1" x14ac:dyDescent="0.2">
      <c r="A17" s="12">
        <f>'9'!A15</f>
        <v>7</v>
      </c>
      <c r="B17" s="12" t="str">
        <f>'9'!B15</f>
        <v>Gedeg</v>
      </c>
      <c r="C17" s="12" t="str">
        <f>'9'!C15</f>
        <v>Gedeg</v>
      </c>
      <c r="D17" s="444">
        <v>0</v>
      </c>
      <c r="E17" s="444">
        <v>0</v>
      </c>
      <c r="F17" s="61">
        <f t="shared" si="0"/>
        <v>0</v>
      </c>
      <c r="G17" s="61">
        <v>0</v>
      </c>
      <c r="H17" s="444">
        <v>0</v>
      </c>
      <c r="I17" s="61">
        <f t="shared" si="1"/>
        <v>0</v>
      </c>
      <c r="J17" s="61">
        <f t="shared" si="2"/>
        <v>0</v>
      </c>
      <c r="K17" s="61">
        <f t="shared" si="3"/>
        <v>0</v>
      </c>
      <c r="L17" s="61">
        <f>SUM(J17:K17)</f>
        <v>0</v>
      </c>
    </row>
    <row r="18" spans="1:12" ht="20.25" customHeight="1" x14ac:dyDescent="0.2">
      <c r="A18" s="12">
        <f>'9'!A16</f>
        <v>8</v>
      </c>
      <c r="B18" s="12"/>
      <c r="C18" s="12" t="str">
        <f>'9'!C16</f>
        <v>Lespadangan</v>
      </c>
      <c r="D18" s="444">
        <v>0</v>
      </c>
      <c r="E18" s="444">
        <v>0</v>
      </c>
      <c r="F18" s="61">
        <f>SUM(D18:E18)</f>
        <v>0</v>
      </c>
      <c r="G18" s="61">
        <v>0</v>
      </c>
      <c r="H18" s="444">
        <v>0</v>
      </c>
      <c r="I18" s="61">
        <f t="shared" si="1"/>
        <v>0</v>
      </c>
      <c r="J18" s="61">
        <f t="shared" si="2"/>
        <v>0</v>
      </c>
      <c r="K18" s="61">
        <f>SUM(E18,H18)</f>
        <v>0</v>
      </c>
      <c r="L18" s="61">
        <f t="shared" si="4"/>
        <v>0</v>
      </c>
    </row>
    <row r="19" spans="1:12" ht="20.25" customHeight="1" x14ac:dyDescent="0.2">
      <c r="A19" s="12">
        <f>'9'!A17</f>
        <v>9</v>
      </c>
      <c r="B19" s="12" t="str">
        <f>'9'!B17</f>
        <v>Kemlagi</v>
      </c>
      <c r="C19" s="12" t="str">
        <f>'9'!C17</f>
        <v>Kemlagi</v>
      </c>
      <c r="D19" s="444">
        <v>0</v>
      </c>
      <c r="E19" s="444">
        <v>0</v>
      </c>
      <c r="F19" s="61">
        <f t="shared" si="0"/>
        <v>0</v>
      </c>
      <c r="G19" s="61">
        <v>0</v>
      </c>
      <c r="H19" s="61">
        <v>1</v>
      </c>
      <c r="I19" s="61">
        <f t="shared" si="1"/>
        <v>1</v>
      </c>
      <c r="J19" s="61">
        <f t="shared" si="2"/>
        <v>0</v>
      </c>
      <c r="K19" s="61">
        <f t="shared" si="3"/>
        <v>1</v>
      </c>
      <c r="L19" s="61">
        <f t="shared" si="4"/>
        <v>1</v>
      </c>
    </row>
    <row r="20" spans="1:12" ht="20.25" customHeight="1" x14ac:dyDescent="0.2">
      <c r="A20" s="12">
        <f>'9'!A18</f>
        <v>10</v>
      </c>
      <c r="B20" s="12"/>
      <c r="C20" s="12" t="str">
        <f>'9'!C18</f>
        <v>Kedungsari</v>
      </c>
      <c r="D20" s="444">
        <v>0</v>
      </c>
      <c r="E20" s="444">
        <v>0</v>
      </c>
      <c r="F20" s="61">
        <f t="shared" ref="F20:F30" si="5">SUM(D20:E20)</f>
        <v>0</v>
      </c>
      <c r="G20" s="61">
        <v>0</v>
      </c>
      <c r="H20" s="61">
        <v>0</v>
      </c>
      <c r="I20" s="61">
        <f>SUM(G20:H20)</f>
        <v>0</v>
      </c>
      <c r="J20" s="61">
        <f t="shared" si="2"/>
        <v>0</v>
      </c>
      <c r="K20" s="61">
        <f t="shared" si="3"/>
        <v>0</v>
      </c>
      <c r="L20" s="61">
        <f t="shared" si="4"/>
        <v>0</v>
      </c>
    </row>
    <row r="21" spans="1:12" ht="20.25" customHeight="1" x14ac:dyDescent="0.2">
      <c r="A21" s="12">
        <f>'9'!A19</f>
        <v>11</v>
      </c>
      <c r="B21" s="12" t="str">
        <f>'9'!B19</f>
        <v>Dawarblandong</v>
      </c>
      <c r="C21" s="12" t="str">
        <f>'9'!C19</f>
        <v>Dawarblandong</v>
      </c>
      <c r="D21" s="444">
        <v>0</v>
      </c>
      <c r="E21" s="444">
        <v>0</v>
      </c>
      <c r="F21" s="61">
        <f t="shared" si="5"/>
        <v>0</v>
      </c>
      <c r="G21" s="61">
        <v>0</v>
      </c>
      <c r="H21" s="61">
        <v>0</v>
      </c>
      <c r="I21" s="61">
        <f t="shared" ref="I21:I30" si="6">SUM(G21:H21)</f>
        <v>0</v>
      </c>
      <c r="J21" s="61">
        <f t="shared" si="2"/>
        <v>0</v>
      </c>
      <c r="K21" s="61">
        <f t="shared" si="3"/>
        <v>0</v>
      </c>
      <c r="L21" s="61">
        <f t="shared" si="4"/>
        <v>0</v>
      </c>
    </row>
    <row r="22" spans="1:12" ht="20.25" customHeight="1" x14ac:dyDescent="0.2">
      <c r="A22" s="12">
        <f>'9'!A20</f>
        <v>12</v>
      </c>
      <c r="B22" s="12" t="str">
        <f>'9'!B20</f>
        <v>Jetis</v>
      </c>
      <c r="C22" s="12" t="str">
        <f>'9'!C20</f>
        <v>Kupang</v>
      </c>
      <c r="D22" s="444">
        <v>0</v>
      </c>
      <c r="E22" s="444">
        <v>0</v>
      </c>
      <c r="F22" s="61">
        <f t="shared" si="5"/>
        <v>0</v>
      </c>
      <c r="G22" s="61">
        <v>0</v>
      </c>
      <c r="H22" s="61">
        <v>0</v>
      </c>
      <c r="I22" s="61">
        <f t="shared" si="6"/>
        <v>0</v>
      </c>
      <c r="J22" s="61">
        <f>SUM(D22,G22)</f>
        <v>0</v>
      </c>
      <c r="K22" s="61">
        <f t="shared" si="3"/>
        <v>0</v>
      </c>
      <c r="L22" s="61">
        <f t="shared" si="4"/>
        <v>0</v>
      </c>
    </row>
    <row r="23" spans="1:12" ht="20.25" customHeight="1" x14ac:dyDescent="0.2">
      <c r="A23" s="12">
        <f>'9'!A21</f>
        <v>13</v>
      </c>
      <c r="B23" s="12"/>
      <c r="C23" s="12" t="str">
        <f>'9'!C21</f>
        <v>Jetis</v>
      </c>
      <c r="D23" s="444">
        <v>0</v>
      </c>
      <c r="E23" s="444">
        <v>0</v>
      </c>
      <c r="F23" s="61">
        <f t="shared" si="5"/>
        <v>0</v>
      </c>
      <c r="G23" s="61">
        <v>0</v>
      </c>
      <c r="H23" s="61">
        <v>0</v>
      </c>
      <c r="I23" s="61">
        <f t="shared" si="6"/>
        <v>0</v>
      </c>
      <c r="J23" s="61">
        <f t="shared" si="2"/>
        <v>0</v>
      </c>
      <c r="K23" s="61">
        <f t="shared" si="3"/>
        <v>0</v>
      </c>
      <c r="L23" s="61">
        <f t="shared" si="4"/>
        <v>0</v>
      </c>
    </row>
    <row r="24" spans="1:12" ht="20.25" customHeight="1" x14ac:dyDescent="0.2">
      <c r="A24" s="12">
        <f>'9'!A22</f>
        <v>14</v>
      </c>
      <c r="B24" s="12" t="str">
        <f>'9'!B22</f>
        <v>Mojosari</v>
      </c>
      <c r="C24" s="12" t="str">
        <f>'9'!C22</f>
        <v>Mojosari</v>
      </c>
      <c r="D24" s="444">
        <v>0</v>
      </c>
      <c r="E24" s="444">
        <v>0</v>
      </c>
      <c r="F24" s="61">
        <f t="shared" si="5"/>
        <v>0</v>
      </c>
      <c r="G24" s="61">
        <v>2</v>
      </c>
      <c r="H24" s="61">
        <v>0</v>
      </c>
      <c r="I24" s="61">
        <f t="shared" si="6"/>
        <v>2</v>
      </c>
      <c r="J24" s="61">
        <f t="shared" si="2"/>
        <v>2</v>
      </c>
      <c r="K24" s="61">
        <f>SUM(E24,H24)</f>
        <v>0</v>
      </c>
      <c r="L24" s="61">
        <f>SUM(J24:K24)</f>
        <v>2</v>
      </c>
    </row>
    <row r="25" spans="1:12" ht="20.25" customHeight="1" x14ac:dyDescent="0.2">
      <c r="A25" s="12">
        <f>'9'!A23</f>
        <v>15</v>
      </c>
      <c r="B25" s="12"/>
      <c r="C25" s="12" t="str">
        <f>'9'!C23</f>
        <v>Modopuro</v>
      </c>
      <c r="D25" s="444">
        <v>0</v>
      </c>
      <c r="E25" s="444">
        <v>0</v>
      </c>
      <c r="F25" s="61">
        <f t="shared" si="5"/>
        <v>0</v>
      </c>
      <c r="G25" s="61">
        <v>0</v>
      </c>
      <c r="H25" s="61">
        <v>0</v>
      </c>
      <c r="I25" s="61">
        <f t="shared" si="6"/>
        <v>0</v>
      </c>
      <c r="J25" s="61">
        <f t="shared" si="2"/>
        <v>0</v>
      </c>
      <c r="K25" s="61">
        <f t="shared" si="3"/>
        <v>0</v>
      </c>
      <c r="L25" s="61">
        <f t="shared" si="4"/>
        <v>0</v>
      </c>
    </row>
    <row r="26" spans="1:12" ht="20.25" customHeight="1" x14ac:dyDescent="0.2">
      <c r="A26" s="12">
        <f>'9'!A24</f>
        <v>16</v>
      </c>
      <c r="B26" s="12" t="str">
        <f>'9'!B24</f>
        <v>Pungging</v>
      </c>
      <c r="C26" s="12" t="str">
        <f>'9'!C24</f>
        <v>Pungging</v>
      </c>
      <c r="D26" s="444">
        <v>0</v>
      </c>
      <c r="E26" s="444">
        <v>0</v>
      </c>
      <c r="F26" s="61">
        <f t="shared" si="5"/>
        <v>0</v>
      </c>
      <c r="G26" s="61">
        <v>0</v>
      </c>
      <c r="H26" s="61">
        <v>0</v>
      </c>
      <c r="I26" s="61">
        <f t="shared" si="6"/>
        <v>0</v>
      </c>
      <c r="J26" s="61">
        <f t="shared" si="2"/>
        <v>0</v>
      </c>
      <c r="K26" s="61">
        <f t="shared" si="3"/>
        <v>0</v>
      </c>
      <c r="L26" s="61">
        <f>SUM(J26:K26)</f>
        <v>0</v>
      </c>
    </row>
    <row r="27" spans="1:12" ht="20.25" customHeight="1" x14ac:dyDescent="0.2">
      <c r="A27" s="12">
        <f>'9'!A25</f>
        <v>17</v>
      </c>
      <c r="B27" s="12"/>
      <c r="C27" s="12" t="str">
        <f>'9'!C25</f>
        <v>Watukenongo</v>
      </c>
      <c r="D27" s="444">
        <v>0</v>
      </c>
      <c r="E27" s="444">
        <v>0</v>
      </c>
      <c r="F27" s="61">
        <f t="shared" si="5"/>
        <v>0</v>
      </c>
      <c r="G27" s="61">
        <v>0</v>
      </c>
      <c r="H27" s="61">
        <v>0</v>
      </c>
      <c r="I27" s="61">
        <f t="shared" si="6"/>
        <v>0</v>
      </c>
      <c r="J27" s="61">
        <f t="shared" si="2"/>
        <v>0</v>
      </c>
      <c r="K27" s="61">
        <f t="shared" si="3"/>
        <v>0</v>
      </c>
      <c r="L27" s="61">
        <f t="shared" si="4"/>
        <v>0</v>
      </c>
    </row>
    <row r="28" spans="1:12" ht="20.25" customHeight="1" x14ac:dyDescent="0.2">
      <c r="A28" s="12">
        <f>'9'!A26</f>
        <v>18</v>
      </c>
      <c r="B28" s="12" t="str">
        <f>'9'!B26</f>
        <v>Ngoro</v>
      </c>
      <c r="C28" s="12" t="str">
        <f>'9'!C26</f>
        <v>Ngoro</v>
      </c>
      <c r="D28" s="444">
        <v>0</v>
      </c>
      <c r="E28" s="444">
        <v>0</v>
      </c>
      <c r="F28" s="61">
        <f t="shared" si="5"/>
        <v>0</v>
      </c>
      <c r="G28" s="61">
        <v>0</v>
      </c>
      <c r="H28" s="61">
        <v>0</v>
      </c>
      <c r="I28" s="61">
        <f t="shared" si="6"/>
        <v>0</v>
      </c>
      <c r="J28" s="61">
        <f t="shared" si="2"/>
        <v>0</v>
      </c>
      <c r="K28" s="61">
        <f t="shared" si="3"/>
        <v>0</v>
      </c>
      <c r="L28" s="61">
        <f t="shared" si="4"/>
        <v>0</v>
      </c>
    </row>
    <row r="29" spans="1:12" ht="20.25" customHeight="1" x14ac:dyDescent="0.2">
      <c r="A29" s="12">
        <f>'9'!A27</f>
        <v>19</v>
      </c>
      <c r="B29" s="12"/>
      <c r="C29" s="12" t="str">
        <f>'9'!C27</f>
        <v>Manduro</v>
      </c>
      <c r="D29" s="444">
        <v>0</v>
      </c>
      <c r="E29" s="444">
        <v>0</v>
      </c>
      <c r="F29" s="61">
        <f t="shared" si="5"/>
        <v>0</v>
      </c>
      <c r="G29" s="61">
        <v>0</v>
      </c>
      <c r="H29" s="61">
        <v>0</v>
      </c>
      <c r="I29" s="61">
        <f t="shared" si="6"/>
        <v>0</v>
      </c>
      <c r="J29" s="61">
        <f t="shared" si="2"/>
        <v>0</v>
      </c>
      <c r="K29" s="61">
        <f t="shared" si="3"/>
        <v>0</v>
      </c>
      <c r="L29" s="61">
        <f t="shared" si="4"/>
        <v>0</v>
      </c>
    </row>
    <row r="30" spans="1:12" ht="20.25" customHeight="1" x14ac:dyDescent="0.2">
      <c r="A30" s="12">
        <f>'9'!A28</f>
        <v>20</v>
      </c>
      <c r="B30" s="12" t="str">
        <f>'9'!B28</f>
        <v>Dlanggu</v>
      </c>
      <c r="C30" s="12" t="str">
        <f>'9'!C28</f>
        <v>Dlanggu</v>
      </c>
      <c r="D30" s="444">
        <v>0</v>
      </c>
      <c r="E30" s="444">
        <v>0</v>
      </c>
      <c r="F30" s="61">
        <f t="shared" si="5"/>
        <v>0</v>
      </c>
      <c r="G30" s="61">
        <v>0</v>
      </c>
      <c r="H30" s="61">
        <v>2</v>
      </c>
      <c r="I30" s="61">
        <f t="shared" si="6"/>
        <v>2</v>
      </c>
      <c r="J30" s="61">
        <f t="shared" si="2"/>
        <v>0</v>
      </c>
      <c r="K30" s="61">
        <f t="shared" si="3"/>
        <v>2</v>
      </c>
      <c r="L30" s="61">
        <f t="shared" si="4"/>
        <v>2</v>
      </c>
    </row>
    <row r="31" spans="1:12" ht="20.25" customHeight="1" x14ac:dyDescent="0.2">
      <c r="A31" s="12">
        <f>'9'!A29</f>
        <v>21</v>
      </c>
      <c r="B31" s="12" t="str">
        <f>'9'!B29</f>
        <v>Kutorejo</v>
      </c>
      <c r="C31" s="12" t="str">
        <f>'9'!C29</f>
        <v>Kutorejo</v>
      </c>
      <c r="D31" s="444">
        <v>0</v>
      </c>
      <c r="E31" s="444">
        <v>0</v>
      </c>
      <c r="F31" s="61">
        <f t="shared" ref="F31:F37" si="7">SUM(D31:E31)</f>
        <v>0</v>
      </c>
      <c r="G31" s="61">
        <v>0</v>
      </c>
      <c r="H31" s="61">
        <v>0</v>
      </c>
      <c r="I31" s="61">
        <f t="shared" ref="I31:I37" si="8">SUM(G31:H31)</f>
        <v>0</v>
      </c>
      <c r="J31" s="61">
        <f t="shared" ref="J31:J37" si="9">SUM(D31,G31)</f>
        <v>0</v>
      </c>
      <c r="K31" s="61">
        <f t="shared" ref="K31:K37" si="10">SUM(E31,H31)</f>
        <v>0</v>
      </c>
      <c r="L31" s="61">
        <f t="shared" ref="L31:L37" si="11">SUM(J31:K31)</f>
        <v>0</v>
      </c>
    </row>
    <row r="32" spans="1:12" ht="20.25" customHeight="1" x14ac:dyDescent="0.2">
      <c r="A32" s="12">
        <f>'9'!A30</f>
        <v>22</v>
      </c>
      <c r="B32" s="12"/>
      <c r="C32" s="12" t="str">
        <f>'9'!C30</f>
        <v>Pesanggrahan</v>
      </c>
      <c r="D32" s="444">
        <v>0</v>
      </c>
      <c r="E32" s="444">
        <v>0</v>
      </c>
      <c r="F32" s="61">
        <f t="shared" si="7"/>
        <v>0</v>
      </c>
      <c r="G32" s="61">
        <v>0</v>
      </c>
      <c r="H32" s="61">
        <v>0</v>
      </c>
      <c r="I32" s="61">
        <f t="shared" si="8"/>
        <v>0</v>
      </c>
      <c r="J32" s="61">
        <f t="shared" si="9"/>
        <v>0</v>
      </c>
      <c r="K32" s="61">
        <f t="shared" si="10"/>
        <v>0</v>
      </c>
      <c r="L32" s="61">
        <f t="shared" si="11"/>
        <v>0</v>
      </c>
    </row>
    <row r="33" spans="1:12" ht="20.25" customHeight="1" x14ac:dyDescent="0.2">
      <c r="A33" s="12">
        <f>'9'!A31</f>
        <v>23</v>
      </c>
      <c r="B33" s="12" t="str">
        <f>'9'!B31</f>
        <v>Pacet</v>
      </c>
      <c r="C33" s="12" t="str">
        <f>'9'!C31</f>
        <v>Pacet</v>
      </c>
      <c r="D33" s="444">
        <v>0</v>
      </c>
      <c r="E33" s="444">
        <v>0</v>
      </c>
      <c r="F33" s="61">
        <f t="shared" si="7"/>
        <v>0</v>
      </c>
      <c r="G33" s="61">
        <v>1</v>
      </c>
      <c r="H33" s="61">
        <v>0</v>
      </c>
      <c r="I33" s="61">
        <f t="shared" si="8"/>
        <v>1</v>
      </c>
      <c r="J33" s="61">
        <f t="shared" si="9"/>
        <v>1</v>
      </c>
      <c r="K33" s="61">
        <f t="shared" si="10"/>
        <v>0</v>
      </c>
      <c r="L33" s="61">
        <f t="shared" si="11"/>
        <v>1</v>
      </c>
    </row>
    <row r="34" spans="1:12" ht="20.25" customHeight="1" x14ac:dyDescent="0.2">
      <c r="A34" s="12">
        <f>'9'!A32</f>
        <v>24</v>
      </c>
      <c r="B34" s="12"/>
      <c r="C34" s="12" t="str">
        <f>'9'!C32</f>
        <v>Pandan</v>
      </c>
      <c r="D34" s="444">
        <v>0</v>
      </c>
      <c r="E34" s="444">
        <v>0</v>
      </c>
      <c r="F34" s="61">
        <f t="shared" si="7"/>
        <v>0</v>
      </c>
      <c r="G34" s="61">
        <v>0</v>
      </c>
      <c r="H34" s="61">
        <v>0</v>
      </c>
      <c r="I34" s="61">
        <f t="shared" si="8"/>
        <v>0</v>
      </c>
      <c r="J34" s="61">
        <f t="shared" si="9"/>
        <v>0</v>
      </c>
      <c r="K34" s="61">
        <f t="shared" si="10"/>
        <v>0</v>
      </c>
      <c r="L34" s="61">
        <f t="shared" si="11"/>
        <v>0</v>
      </c>
    </row>
    <row r="35" spans="1:12" ht="20.25" customHeight="1" x14ac:dyDescent="0.2">
      <c r="A35" s="12">
        <f>'9'!A33</f>
        <v>25</v>
      </c>
      <c r="B35" s="12" t="str">
        <f>'9'!B33</f>
        <v>Trawas</v>
      </c>
      <c r="C35" s="12" t="str">
        <f>'9'!C33</f>
        <v>Trawas</v>
      </c>
      <c r="D35" s="444">
        <v>0</v>
      </c>
      <c r="E35" s="444">
        <v>0</v>
      </c>
      <c r="F35" s="61">
        <f t="shared" si="7"/>
        <v>0</v>
      </c>
      <c r="G35" s="61">
        <v>0</v>
      </c>
      <c r="H35" s="61">
        <v>0</v>
      </c>
      <c r="I35" s="61">
        <f t="shared" si="8"/>
        <v>0</v>
      </c>
      <c r="J35" s="61">
        <f t="shared" si="9"/>
        <v>0</v>
      </c>
      <c r="K35" s="61">
        <f t="shared" si="10"/>
        <v>0</v>
      </c>
      <c r="L35" s="61">
        <f t="shared" si="11"/>
        <v>0</v>
      </c>
    </row>
    <row r="36" spans="1:12" ht="20.25" customHeight="1" x14ac:dyDescent="0.2">
      <c r="A36" s="12">
        <f>'9'!A34</f>
        <v>26</v>
      </c>
      <c r="B36" s="12" t="str">
        <f>'9'!B34</f>
        <v>Gondang</v>
      </c>
      <c r="C36" s="12" t="str">
        <f>'9'!C34</f>
        <v>Gondang</v>
      </c>
      <c r="D36" s="444">
        <v>0</v>
      </c>
      <c r="E36" s="444">
        <v>0</v>
      </c>
      <c r="F36" s="61">
        <f t="shared" si="7"/>
        <v>0</v>
      </c>
      <c r="G36" s="61">
        <v>0</v>
      </c>
      <c r="H36" s="61">
        <v>0</v>
      </c>
      <c r="I36" s="61">
        <f t="shared" si="8"/>
        <v>0</v>
      </c>
      <c r="J36" s="61">
        <f t="shared" si="9"/>
        <v>0</v>
      </c>
      <c r="K36" s="61">
        <f t="shared" si="10"/>
        <v>0</v>
      </c>
      <c r="L36" s="61">
        <f t="shared" si="11"/>
        <v>0</v>
      </c>
    </row>
    <row r="37" spans="1:12" ht="20.25" customHeight="1" x14ac:dyDescent="0.2">
      <c r="A37" s="12">
        <f>'9'!A35</f>
        <v>27</v>
      </c>
      <c r="B37" s="12" t="str">
        <f>'9'!B35</f>
        <v>Jatirejo</v>
      </c>
      <c r="C37" s="12" t="str">
        <f>'9'!C35</f>
        <v>Jatirejo</v>
      </c>
      <c r="D37" s="444">
        <v>0</v>
      </c>
      <c r="E37" s="444">
        <v>0</v>
      </c>
      <c r="F37" s="61">
        <f t="shared" si="7"/>
        <v>0</v>
      </c>
      <c r="G37" s="61">
        <v>0</v>
      </c>
      <c r="H37" s="61">
        <v>0</v>
      </c>
      <c r="I37" s="61">
        <f t="shared" si="8"/>
        <v>0</v>
      </c>
      <c r="J37" s="61">
        <f t="shared" si="9"/>
        <v>0</v>
      </c>
      <c r="K37" s="61">
        <f t="shared" si="10"/>
        <v>0</v>
      </c>
      <c r="L37" s="61">
        <f t="shared" si="11"/>
        <v>0</v>
      </c>
    </row>
    <row r="38" spans="1:12" ht="21.75" customHeight="1" x14ac:dyDescent="0.2">
      <c r="A38" s="251" t="s">
        <v>157</v>
      </c>
      <c r="B38" s="251"/>
      <c r="C38" s="332"/>
      <c r="D38" s="445">
        <f t="shared" ref="D38:L38" si="12">SUM(D11:D37)</f>
        <v>0</v>
      </c>
      <c r="E38" s="445">
        <f t="shared" si="12"/>
        <v>0</v>
      </c>
      <c r="F38" s="445">
        <f t="shared" si="12"/>
        <v>0</v>
      </c>
      <c r="G38" s="445">
        <f t="shared" si="12"/>
        <v>8</v>
      </c>
      <c r="H38" s="445">
        <f t="shared" si="12"/>
        <v>4</v>
      </c>
      <c r="I38" s="445">
        <f t="shared" si="12"/>
        <v>12</v>
      </c>
      <c r="J38" s="445">
        <f t="shared" si="12"/>
        <v>8</v>
      </c>
      <c r="K38" s="445">
        <f t="shared" si="12"/>
        <v>4</v>
      </c>
      <c r="L38" s="445">
        <f t="shared" si="12"/>
        <v>12</v>
      </c>
    </row>
    <row r="39" spans="1:12" ht="21.75" customHeight="1" x14ac:dyDescent="0.2">
      <c r="A39" s="251" t="s">
        <v>348</v>
      </c>
      <c r="B39" s="271"/>
      <c r="C39" s="304"/>
      <c r="D39" s="1067">
        <v>0</v>
      </c>
      <c r="E39" s="1067">
        <v>0</v>
      </c>
      <c r="F39" s="1068"/>
      <c r="G39" s="1067">
        <f>G38/$I$38*100</f>
        <v>66.666666666666657</v>
      </c>
      <c r="H39" s="1067">
        <f>H38/$I$38*100</f>
        <v>33.333333333333329</v>
      </c>
      <c r="I39" s="1069"/>
      <c r="J39" s="1067">
        <f>J38/$L$38*100</f>
        <v>66.666666666666657</v>
      </c>
      <c r="K39" s="1067">
        <f>K38/$L$38*100</f>
        <v>33.333333333333329</v>
      </c>
      <c r="L39" s="306"/>
    </row>
    <row r="40" spans="1:12" ht="22.5" customHeight="1" x14ac:dyDescent="0.2">
      <c r="A40" s="303" t="s">
        <v>1019</v>
      </c>
      <c r="B40" s="871"/>
      <c r="C40" s="878"/>
      <c r="D40" s="879"/>
      <c r="E40" s="879"/>
      <c r="F40" s="880"/>
      <c r="G40" s="299"/>
      <c r="H40" s="299"/>
      <c r="I40" s="881"/>
      <c r="J40" s="1066">
        <f>J38/'2'!C28*100000</f>
        <v>1.4088798172682877</v>
      </c>
      <c r="K40" s="1066">
        <f>K38/'2'!D28*100000</f>
        <v>0.70292345866458605</v>
      </c>
      <c r="L40" s="1066">
        <f>L38/'2'!E28*100000</f>
        <v>1.0555212999800332</v>
      </c>
    </row>
    <row r="41" spans="1:12" x14ac:dyDescent="0.2">
      <c r="B41" s="3"/>
      <c r="C41" s="3"/>
      <c r="D41" s="66"/>
      <c r="E41" s="66"/>
      <c r="F41" s="66"/>
      <c r="G41" s="66"/>
      <c r="H41" s="66"/>
      <c r="I41" s="66"/>
      <c r="J41" s="66"/>
      <c r="K41" s="66"/>
      <c r="L41" s="66"/>
    </row>
    <row r="42" spans="1:12" x14ac:dyDescent="0.2">
      <c r="A42" s="689" t="s">
        <v>1344</v>
      </c>
    </row>
    <row r="43" spans="1:12" x14ac:dyDescent="0.2">
      <c r="A43" s="4" t="s">
        <v>152</v>
      </c>
    </row>
  </sheetData>
  <mergeCells count="7">
    <mergeCell ref="J8:L8"/>
    <mergeCell ref="D8:F8"/>
    <mergeCell ref="G8:I8"/>
    <mergeCell ref="A7:A9"/>
    <mergeCell ref="B7:B9"/>
    <mergeCell ref="C7:C9"/>
    <mergeCell ref="D7:L7"/>
  </mergeCells>
  <phoneticPr fontId="0" type="noConversion"/>
  <printOptions horizontalCentered="1"/>
  <pageMargins left="0.6" right="0.67" top="0.9" bottom="0.5" header="0" footer="0"/>
  <pageSetup paperSize="130" scale="58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pageSetUpPr fitToPage="1"/>
  </sheetPr>
  <dimension ref="A1:AD43"/>
  <sheetViews>
    <sheetView view="pageBreakPreview" topLeftCell="B1" zoomScale="60" zoomScaleNormal="53" workbookViewId="0">
      <selection activeCell="E32" sqref="E32"/>
    </sheetView>
  </sheetViews>
  <sheetFormatPr defaultColWidth="11.42578125" defaultRowHeight="15" x14ac:dyDescent="0.2"/>
  <cols>
    <col min="1" max="1" width="5.7109375" style="4" customWidth="1"/>
    <col min="2" max="2" width="26.85546875" style="4" customWidth="1"/>
    <col min="3" max="3" width="28.7109375" style="4" customWidth="1"/>
    <col min="4" max="11" width="15.7109375" style="4" customWidth="1"/>
    <col min="12" max="30" width="8.7109375" style="4" customWidth="1"/>
    <col min="31" max="16384" width="11.42578125" style="4"/>
  </cols>
  <sheetData>
    <row r="1" spans="1:30" x14ac:dyDescent="0.2">
      <c r="A1" s="3" t="s">
        <v>709</v>
      </c>
      <c r="B1" s="3"/>
    </row>
    <row r="2" spans="1:30" x14ac:dyDescent="0.2">
      <c r="A2" s="6" t="s">
        <v>152</v>
      </c>
      <c r="B2" s="6"/>
    </row>
    <row r="3" spans="1:30" s="203" customFormat="1" ht="16.5" customHeight="1" x14ac:dyDescent="0.2">
      <c r="A3" s="1215" t="s">
        <v>958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</row>
    <row r="4" spans="1:30" s="203" customFormat="1" ht="16.5" x14ac:dyDescent="0.2">
      <c r="A4" s="1215" t="s">
        <v>1020</v>
      </c>
      <c r="B4" s="1215"/>
      <c r="C4" s="1215"/>
      <c r="D4" s="1215"/>
      <c r="E4" s="1215"/>
      <c r="F4" s="1215"/>
      <c r="G4" s="1215"/>
      <c r="H4" s="1215"/>
      <c r="I4" s="1215"/>
      <c r="J4" s="1215"/>
      <c r="K4" s="1215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</row>
    <row r="5" spans="1:30" s="203" customFormat="1" ht="16.5" x14ac:dyDescent="0.2">
      <c r="E5" s="210" t="str">
        <f>'1'!E5</f>
        <v>KABUPATEN</v>
      </c>
      <c r="F5" s="206" t="str">
        <f>'1'!F5</f>
        <v>MOJOKERTO</v>
      </c>
      <c r="G5" s="210"/>
      <c r="H5" s="210"/>
    </row>
    <row r="6" spans="1:30" s="203" customFormat="1" ht="16.5" x14ac:dyDescent="0.2">
      <c r="E6" s="210" t="str">
        <f>'1'!E6</f>
        <v xml:space="preserve">TAHUN </v>
      </c>
      <c r="F6" s="206">
        <f>'1'!F6</f>
        <v>2021</v>
      </c>
      <c r="G6" s="210"/>
      <c r="H6" s="210"/>
    </row>
    <row r="7" spans="1:30" x14ac:dyDescent="0.2">
      <c r="A7" s="378"/>
      <c r="B7" s="378"/>
      <c r="C7" s="378"/>
      <c r="D7" s="378"/>
      <c r="E7" s="378"/>
      <c r="F7" s="378"/>
      <c r="G7" s="378"/>
      <c r="H7" s="378"/>
      <c r="I7" s="378"/>
      <c r="J7" s="378"/>
      <c r="K7" s="378"/>
    </row>
    <row r="8" spans="1:30" ht="20.25" customHeight="1" x14ac:dyDescent="0.2">
      <c r="A8" s="1170" t="s">
        <v>153</v>
      </c>
      <c r="B8" s="1170" t="s">
        <v>154</v>
      </c>
      <c r="C8" s="1170" t="s">
        <v>156</v>
      </c>
      <c r="D8" s="1168" t="s">
        <v>24</v>
      </c>
      <c r="E8" s="1168"/>
      <c r="F8" s="1168"/>
      <c r="G8" s="1168"/>
      <c r="H8" s="1168"/>
      <c r="I8" s="1168"/>
      <c r="J8" s="1168"/>
      <c r="K8" s="1169"/>
      <c r="L8" s="14"/>
    </row>
    <row r="9" spans="1:30" ht="105" x14ac:dyDescent="0.2">
      <c r="A9" s="1171"/>
      <c r="B9" s="1171"/>
      <c r="C9" s="1171"/>
      <c r="D9" s="1164" t="s">
        <v>200</v>
      </c>
      <c r="E9" s="1180" t="s">
        <v>596</v>
      </c>
      <c r="F9" s="1224"/>
      <c r="G9" s="1167" t="s">
        <v>1</v>
      </c>
      <c r="H9" s="1169"/>
      <c r="I9" s="1178" t="s">
        <v>597</v>
      </c>
      <c r="J9" s="1179"/>
      <c r="K9" s="34" t="s">
        <v>675</v>
      </c>
    </row>
    <row r="10" spans="1:30" ht="20.25" customHeight="1" x14ac:dyDescent="0.2">
      <c r="A10" s="1172"/>
      <c r="B10" s="1172"/>
      <c r="C10" s="1172"/>
      <c r="D10" s="1166"/>
      <c r="E10" s="19" t="s">
        <v>161</v>
      </c>
      <c r="F10" s="19" t="s">
        <v>164</v>
      </c>
      <c r="G10" s="2" t="s">
        <v>161</v>
      </c>
      <c r="H10" s="2" t="s">
        <v>164</v>
      </c>
      <c r="I10" s="2" t="s">
        <v>161</v>
      </c>
      <c r="J10" s="2" t="s">
        <v>164</v>
      </c>
      <c r="K10" s="2" t="s">
        <v>161</v>
      </c>
    </row>
    <row r="11" spans="1:30" x14ac:dyDescent="0.2">
      <c r="A11" s="129">
        <v>1</v>
      </c>
      <c r="B11" s="129">
        <v>2</v>
      </c>
      <c r="C11" s="129">
        <v>3</v>
      </c>
      <c r="D11" s="129">
        <v>4</v>
      </c>
      <c r="E11" s="129">
        <v>5</v>
      </c>
      <c r="F11" s="129">
        <v>6</v>
      </c>
      <c r="G11" s="129">
        <v>7</v>
      </c>
      <c r="H11" s="129">
        <v>8</v>
      </c>
      <c r="I11" s="129">
        <v>9</v>
      </c>
      <c r="J11" s="129">
        <v>10</v>
      </c>
      <c r="K11" s="129">
        <v>11</v>
      </c>
    </row>
    <row r="12" spans="1:30" x14ac:dyDescent="0.2">
      <c r="A12" s="12">
        <f>'9'!A9</f>
        <v>1</v>
      </c>
      <c r="B12" s="12" t="str">
        <f>'9'!B9</f>
        <v>Sooko</v>
      </c>
      <c r="C12" s="12" t="str">
        <f>'9'!C9</f>
        <v>Sooko</v>
      </c>
      <c r="D12" s="417">
        <f>'57'!L11</f>
        <v>1</v>
      </c>
      <c r="E12" s="417">
        <v>0</v>
      </c>
      <c r="F12" s="422">
        <f>E12/D12*100</f>
        <v>0</v>
      </c>
      <c r="G12" s="417">
        <v>1</v>
      </c>
      <c r="H12" s="422">
        <f>G12/D12*100</f>
        <v>100</v>
      </c>
      <c r="I12" s="417">
        <v>0</v>
      </c>
      <c r="J12" s="422">
        <f>I12/D12*100</f>
        <v>0</v>
      </c>
      <c r="K12" s="417">
        <v>0</v>
      </c>
    </row>
    <row r="13" spans="1:30" x14ac:dyDescent="0.2">
      <c r="A13" s="12">
        <f>'9'!A10</f>
        <v>2</v>
      </c>
      <c r="B13" s="12" t="str">
        <f>'9'!B10</f>
        <v>Trowulan</v>
      </c>
      <c r="C13" s="12" t="str">
        <f>'9'!C10</f>
        <v>Trowulan</v>
      </c>
      <c r="D13" s="419">
        <f>'57'!L12</f>
        <v>1</v>
      </c>
      <c r="E13" s="419">
        <v>1</v>
      </c>
      <c r="F13" s="423">
        <f>E13/D13*100</f>
        <v>100</v>
      </c>
      <c r="G13" s="419">
        <v>0</v>
      </c>
      <c r="H13" s="423">
        <f>G13/D13*100</f>
        <v>0</v>
      </c>
      <c r="I13" s="419">
        <v>0</v>
      </c>
      <c r="J13" s="423">
        <f>I13/D13*100</f>
        <v>0</v>
      </c>
      <c r="K13" s="419">
        <v>0</v>
      </c>
    </row>
    <row r="14" spans="1:30" x14ac:dyDescent="0.2">
      <c r="A14" s="12">
        <f>'9'!A11</f>
        <v>3</v>
      </c>
      <c r="B14" s="12"/>
      <c r="C14" s="12" t="str">
        <f>'9'!C11</f>
        <v>Tawangsari</v>
      </c>
      <c r="D14" s="419">
        <f>'57'!L13</f>
        <v>1</v>
      </c>
      <c r="E14" s="419">
        <v>1</v>
      </c>
      <c r="F14" s="423">
        <f>E14/D14*100</f>
        <v>100</v>
      </c>
      <c r="G14" s="419">
        <v>0</v>
      </c>
      <c r="H14" s="423">
        <f>G14/D14*100</f>
        <v>0</v>
      </c>
      <c r="I14" s="419">
        <v>0</v>
      </c>
      <c r="J14" s="423">
        <f>I14/D14*100</f>
        <v>0</v>
      </c>
      <c r="K14" s="419">
        <v>0</v>
      </c>
    </row>
    <row r="15" spans="1:30" x14ac:dyDescent="0.2">
      <c r="A15" s="12">
        <f>'9'!A12</f>
        <v>4</v>
      </c>
      <c r="B15" s="12" t="str">
        <f>'9'!B12</f>
        <v>Puri</v>
      </c>
      <c r="C15" s="12" t="str">
        <f>'9'!C12</f>
        <v>Puri</v>
      </c>
      <c r="D15" s="419">
        <f>'57'!L14</f>
        <v>1</v>
      </c>
      <c r="E15" s="419">
        <v>1</v>
      </c>
      <c r="F15" s="423">
        <f>E15/D15*100</f>
        <v>100</v>
      </c>
      <c r="G15" s="419">
        <v>0</v>
      </c>
      <c r="H15" s="423">
        <f>G15/D15*100</f>
        <v>0</v>
      </c>
      <c r="I15" s="419">
        <v>0</v>
      </c>
      <c r="J15" s="423">
        <f>I15/D15*100</f>
        <v>0</v>
      </c>
      <c r="K15" s="419">
        <v>0</v>
      </c>
    </row>
    <row r="16" spans="1:30" x14ac:dyDescent="0.2">
      <c r="A16" s="12">
        <f>'9'!A13</f>
        <v>5</v>
      </c>
      <c r="B16" s="12" t="str">
        <f>'9'!B13</f>
        <v>Mojoanyar</v>
      </c>
      <c r="C16" s="12" t="str">
        <f>'9'!C13</f>
        <v>Gayaman</v>
      </c>
      <c r="D16" s="419">
        <f>'57'!L15</f>
        <v>0</v>
      </c>
      <c r="E16" s="419">
        <v>0</v>
      </c>
      <c r="F16" s="423">
        <v>0</v>
      </c>
      <c r="G16" s="419">
        <v>0</v>
      </c>
      <c r="H16" s="423">
        <v>0</v>
      </c>
      <c r="I16" s="419">
        <v>0</v>
      </c>
      <c r="J16" s="423">
        <v>0</v>
      </c>
      <c r="K16" s="419">
        <v>0</v>
      </c>
    </row>
    <row r="17" spans="1:11" x14ac:dyDescent="0.2">
      <c r="A17" s="12">
        <f>'9'!A14</f>
        <v>6</v>
      </c>
      <c r="B17" s="12" t="str">
        <f>'9'!B14</f>
        <v>Bangsal</v>
      </c>
      <c r="C17" s="12" t="str">
        <f>'9'!C14</f>
        <v>Bangsal</v>
      </c>
      <c r="D17" s="419">
        <f>'57'!L16</f>
        <v>2</v>
      </c>
      <c r="E17" s="419">
        <v>2</v>
      </c>
      <c r="F17" s="423">
        <f>E17/D17*100</f>
        <v>100</v>
      </c>
      <c r="G17" s="419">
        <v>0</v>
      </c>
      <c r="H17" s="423">
        <f>G17/D17*100</f>
        <v>0</v>
      </c>
      <c r="I17" s="419">
        <v>0</v>
      </c>
      <c r="J17" s="423">
        <f>I17/D17*100</f>
        <v>0</v>
      </c>
      <c r="K17" s="419">
        <v>0</v>
      </c>
    </row>
    <row r="18" spans="1:11" x14ac:dyDescent="0.2">
      <c r="A18" s="12">
        <f>'9'!A15</f>
        <v>7</v>
      </c>
      <c r="B18" s="12" t="str">
        <f>'9'!B15</f>
        <v>Gedeg</v>
      </c>
      <c r="C18" s="12" t="str">
        <f>'9'!C15</f>
        <v>Gedeg</v>
      </c>
      <c r="D18" s="419">
        <f>'57'!L17</f>
        <v>0</v>
      </c>
      <c r="E18" s="419">
        <v>0</v>
      </c>
      <c r="F18" s="423">
        <v>0</v>
      </c>
      <c r="G18" s="419">
        <v>0</v>
      </c>
      <c r="H18" s="423">
        <v>0</v>
      </c>
      <c r="I18" s="419">
        <v>0</v>
      </c>
      <c r="J18" s="423">
        <v>0</v>
      </c>
      <c r="K18" s="419">
        <v>0</v>
      </c>
    </row>
    <row r="19" spans="1:11" x14ac:dyDescent="0.2">
      <c r="A19" s="12">
        <f>'9'!A16</f>
        <v>8</v>
      </c>
      <c r="B19" s="12"/>
      <c r="C19" s="12" t="str">
        <f>'9'!C16</f>
        <v>Lespadangan</v>
      </c>
      <c r="D19" s="419">
        <f>'57'!L18</f>
        <v>0</v>
      </c>
      <c r="E19" s="419">
        <v>0</v>
      </c>
      <c r="F19" s="423">
        <v>0</v>
      </c>
      <c r="G19" s="419">
        <v>0</v>
      </c>
      <c r="H19" s="423">
        <v>0</v>
      </c>
      <c r="I19" s="419">
        <v>0</v>
      </c>
      <c r="J19" s="423">
        <v>0</v>
      </c>
      <c r="K19" s="419">
        <v>0</v>
      </c>
    </row>
    <row r="20" spans="1:11" x14ac:dyDescent="0.2">
      <c r="A20" s="12">
        <f>'9'!A17</f>
        <v>9</v>
      </c>
      <c r="B20" s="12" t="str">
        <f>'9'!B17</f>
        <v>Kemlagi</v>
      </c>
      <c r="C20" s="12" t="str">
        <f>'9'!C17</f>
        <v>Kemlagi</v>
      </c>
      <c r="D20" s="419">
        <f>'57'!L19</f>
        <v>1</v>
      </c>
      <c r="E20" s="419">
        <v>1</v>
      </c>
      <c r="F20" s="423">
        <f>E20/D20*100</f>
        <v>100</v>
      </c>
      <c r="G20" s="419">
        <v>0</v>
      </c>
      <c r="H20" s="423">
        <f>G20/D20*100</f>
        <v>0</v>
      </c>
      <c r="I20" s="419">
        <v>0</v>
      </c>
      <c r="J20" s="423">
        <f>I20/D20*100</f>
        <v>0</v>
      </c>
      <c r="K20" s="419">
        <v>0</v>
      </c>
    </row>
    <row r="21" spans="1:11" x14ac:dyDescent="0.2">
      <c r="A21" s="12">
        <f>'9'!A18</f>
        <v>10</v>
      </c>
      <c r="B21" s="12"/>
      <c r="C21" s="12" t="str">
        <f>'9'!C18</f>
        <v>Kedungsari</v>
      </c>
      <c r="D21" s="419">
        <f>'57'!L20</f>
        <v>0</v>
      </c>
      <c r="E21" s="419">
        <v>0</v>
      </c>
      <c r="F21" s="423">
        <v>0</v>
      </c>
      <c r="G21" s="419">
        <v>0</v>
      </c>
      <c r="H21" s="423">
        <v>0</v>
      </c>
      <c r="I21" s="419">
        <v>0</v>
      </c>
      <c r="J21" s="423">
        <v>0</v>
      </c>
      <c r="K21" s="419">
        <v>0</v>
      </c>
    </row>
    <row r="22" spans="1:11" x14ac:dyDescent="0.2">
      <c r="A22" s="12">
        <f>'9'!A19</f>
        <v>11</v>
      </c>
      <c r="B22" s="12" t="str">
        <f>'9'!B19</f>
        <v>Dawarblandong</v>
      </c>
      <c r="C22" s="12" t="str">
        <f>'9'!C19</f>
        <v>Dawarblandong</v>
      </c>
      <c r="D22" s="419">
        <f>'57'!L21</f>
        <v>0</v>
      </c>
      <c r="E22" s="419">
        <v>0</v>
      </c>
      <c r="F22" s="423">
        <v>0</v>
      </c>
      <c r="G22" s="419">
        <v>0</v>
      </c>
      <c r="H22" s="423">
        <v>0</v>
      </c>
      <c r="I22" s="419">
        <v>0</v>
      </c>
      <c r="J22" s="423">
        <v>0</v>
      </c>
      <c r="K22" s="419">
        <v>0</v>
      </c>
    </row>
    <row r="23" spans="1:11" x14ac:dyDescent="0.2">
      <c r="A23" s="12">
        <f>'9'!A20</f>
        <v>12</v>
      </c>
      <c r="B23" s="12" t="str">
        <f>'9'!B20</f>
        <v>Jetis</v>
      </c>
      <c r="C23" s="12" t="str">
        <f>'9'!C20</f>
        <v>Kupang</v>
      </c>
      <c r="D23" s="419">
        <f>'57'!L22</f>
        <v>0</v>
      </c>
      <c r="E23" s="419">
        <v>0</v>
      </c>
      <c r="F23" s="423">
        <v>0</v>
      </c>
      <c r="G23" s="419">
        <v>0</v>
      </c>
      <c r="H23" s="423">
        <v>0</v>
      </c>
      <c r="I23" s="419">
        <v>0</v>
      </c>
      <c r="J23" s="423">
        <v>0</v>
      </c>
      <c r="K23" s="419">
        <v>0</v>
      </c>
    </row>
    <row r="24" spans="1:11" x14ac:dyDescent="0.2">
      <c r="A24" s="12">
        <f>'9'!A21</f>
        <v>13</v>
      </c>
      <c r="B24" s="12"/>
      <c r="C24" s="12" t="str">
        <f>'9'!C21</f>
        <v>Jetis</v>
      </c>
      <c r="D24" s="419">
        <f>'57'!L23</f>
        <v>0</v>
      </c>
      <c r="E24" s="419">
        <v>0</v>
      </c>
      <c r="F24" s="423">
        <v>0</v>
      </c>
      <c r="G24" s="419">
        <v>0</v>
      </c>
      <c r="H24" s="423">
        <v>0</v>
      </c>
      <c r="I24" s="419">
        <v>0</v>
      </c>
      <c r="J24" s="423">
        <v>0</v>
      </c>
      <c r="K24" s="419">
        <v>0</v>
      </c>
    </row>
    <row r="25" spans="1:11" x14ac:dyDescent="0.2">
      <c r="A25" s="12">
        <f>'9'!A22</f>
        <v>14</v>
      </c>
      <c r="B25" s="12" t="str">
        <f>'9'!B22</f>
        <v>Mojosari</v>
      </c>
      <c r="C25" s="12" t="str">
        <f>'9'!C22</f>
        <v>Mojosari</v>
      </c>
      <c r="D25" s="419">
        <f>'57'!L24</f>
        <v>2</v>
      </c>
      <c r="E25" s="419">
        <v>2</v>
      </c>
      <c r="F25" s="423">
        <f>E25/D25*100</f>
        <v>100</v>
      </c>
      <c r="G25" s="419">
        <v>0</v>
      </c>
      <c r="H25" s="423">
        <f>G25/D25*100</f>
        <v>0</v>
      </c>
      <c r="I25" s="419">
        <v>0</v>
      </c>
      <c r="J25" s="423">
        <f>I25/D25*100</f>
        <v>0</v>
      </c>
      <c r="K25" s="419">
        <v>0</v>
      </c>
    </row>
    <row r="26" spans="1:11" x14ac:dyDescent="0.2">
      <c r="A26" s="12">
        <f>'9'!A23</f>
        <v>15</v>
      </c>
      <c r="B26" s="12"/>
      <c r="C26" s="12" t="str">
        <f>'9'!C23</f>
        <v>Modopuro</v>
      </c>
      <c r="D26" s="419">
        <f>'57'!L25</f>
        <v>0</v>
      </c>
      <c r="E26" s="419">
        <v>0</v>
      </c>
      <c r="F26" s="423">
        <v>0</v>
      </c>
      <c r="G26" s="419">
        <v>0</v>
      </c>
      <c r="H26" s="423">
        <v>0</v>
      </c>
      <c r="I26" s="419">
        <v>0</v>
      </c>
      <c r="J26" s="423">
        <v>0</v>
      </c>
      <c r="K26" s="419">
        <v>0</v>
      </c>
    </row>
    <row r="27" spans="1:11" x14ac:dyDescent="0.2">
      <c r="A27" s="12">
        <f>'9'!A24</f>
        <v>16</v>
      </c>
      <c r="B27" s="12" t="str">
        <f>'9'!B24</f>
        <v>Pungging</v>
      </c>
      <c r="C27" s="12" t="str">
        <f>'9'!C24</f>
        <v>Pungging</v>
      </c>
      <c r="D27" s="419">
        <f>'57'!L26</f>
        <v>0</v>
      </c>
      <c r="E27" s="419">
        <v>0</v>
      </c>
      <c r="F27" s="423">
        <v>0</v>
      </c>
      <c r="G27" s="419">
        <v>0</v>
      </c>
      <c r="H27" s="423">
        <v>0</v>
      </c>
      <c r="I27" s="419">
        <v>0</v>
      </c>
      <c r="J27" s="423">
        <v>0</v>
      </c>
      <c r="K27" s="419">
        <v>0</v>
      </c>
    </row>
    <row r="28" spans="1:11" x14ac:dyDescent="0.2">
      <c r="A28" s="12">
        <f>'9'!A25</f>
        <v>17</v>
      </c>
      <c r="B28" s="12"/>
      <c r="C28" s="12" t="str">
        <f>'9'!C25</f>
        <v>Watukenongo</v>
      </c>
      <c r="D28" s="419">
        <f>'57'!L27</f>
        <v>0</v>
      </c>
      <c r="E28" s="419">
        <v>0</v>
      </c>
      <c r="F28" s="423">
        <v>0</v>
      </c>
      <c r="G28" s="419">
        <v>0</v>
      </c>
      <c r="H28" s="423">
        <v>0</v>
      </c>
      <c r="I28" s="419">
        <v>0</v>
      </c>
      <c r="J28" s="423">
        <v>0</v>
      </c>
      <c r="K28" s="419">
        <v>0</v>
      </c>
    </row>
    <row r="29" spans="1:11" x14ac:dyDescent="0.2">
      <c r="A29" s="12">
        <f>'9'!A26</f>
        <v>18</v>
      </c>
      <c r="B29" s="12" t="str">
        <f>'9'!B26</f>
        <v>Ngoro</v>
      </c>
      <c r="C29" s="12" t="str">
        <f>'9'!C26</f>
        <v>Ngoro</v>
      </c>
      <c r="D29" s="419">
        <f>'57'!L28</f>
        <v>0</v>
      </c>
      <c r="E29" s="419">
        <v>0</v>
      </c>
      <c r="F29" s="423">
        <v>0</v>
      </c>
      <c r="G29" s="419">
        <v>0</v>
      </c>
      <c r="H29" s="423">
        <v>0</v>
      </c>
      <c r="I29" s="419">
        <v>0</v>
      </c>
      <c r="J29" s="423">
        <v>0</v>
      </c>
      <c r="K29" s="419">
        <v>0</v>
      </c>
    </row>
    <row r="30" spans="1:11" x14ac:dyDescent="0.2">
      <c r="A30" s="12">
        <f>'9'!A27</f>
        <v>19</v>
      </c>
      <c r="B30" s="12"/>
      <c r="C30" s="12" t="str">
        <f>'9'!C27</f>
        <v>Manduro</v>
      </c>
      <c r="D30" s="419">
        <f>'57'!L29</f>
        <v>0</v>
      </c>
      <c r="E30" s="419">
        <v>0</v>
      </c>
      <c r="F30" s="423">
        <v>0</v>
      </c>
      <c r="G30" s="419">
        <v>0</v>
      </c>
      <c r="H30" s="423">
        <v>0</v>
      </c>
      <c r="I30" s="419">
        <v>0</v>
      </c>
      <c r="J30" s="423">
        <v>0</v>
      </c>
      <c r="K30" s="419">
        <v>0</v>
      </c>
    </row>
    <row r="31" spans="1:11" x14ac:dyDescent="0.2">
      <c r="A31" s="12">
        <f>'9'!A28</f>
        <v>20</v>
      </c>
      <c r="B31" s="12" t="str">
        <f>'9'!B28</f>
        <v>Dlanggu</v>
      </c>
      <c r="C31" s="12" t="str">
        <f>'9'!C28</f>
        <v>Dlanggu</v>
      </c>
      <c r="D31" s="419">
        <f>'57'!L30</f>
        <v>2</v>
      </c>
      <c r="E31" s="419">
        <v>2</v>
      </c>
      <c r="F31" s="423">
        <f>E31/D31*100</f>
        <v>100</v>
      </c>
      <c r="G31" s="419">
        <v>0</v>
      </c>
      <c r="H31" s="423">
        <f>G31/D31*100</f>
        <v>0</v>
      </c>
      <c r="I31" s="419">
        <v>0</v>
      </c>
      <c r="J31" s="423">
        <f>I31/D31*100</f>
        <v>0</v>
      </c>
      <c r="K31" s="419">
        <v>0</v>
      </c>
    </row>
    <row r="32" spans="1:11" x14ac:dyDescent="0.2">
      <c r="A32" s="12">
        <f>'9'!A29</f>
        <v>21</v>
      </c>
      <c r="B32" s="12" t="str">
        <f>'9'!B29</f>
        <v>Kutorejo</v>
      </c>
      <c r="C32" s="12" t="str">
        <f>'9'!C29</f>
        <v>Kutorejo</v>
      </c>
      <c r="D32" s="419">
        <f>'57'!L31</f>
        <v>0</v>
      </c>
      <c r="E32" s="419">
        <v>0</v>
      </c>
      <c r="F32" s="423">
        <v>0</v>
      </c>
      <c r="G32" s="419">
        <v>0</v>
      </c>
      <c r="H32" s="423">
        <v>0</v>
      </c>
      <c r="I32" s="419">
        <v>0</v>
      </c>
      <c r="J32" s="423">
        <v>0</v>
      </c>
      <c r="K32" s="419">
        <v>0</v>
      </c>
    </row>
    <row r="33" spans="1:30" x14ac:dyDescent="0.2">
      <c r="A33" s="12">
        <f>'9'!A30</f>
        <v>22</v>
      </c>
      <c r="B33" s="12"/>
      <c r="C33" s="12" t="str">
        <f>'9'!C30</f>
        <v>Pesanggrahan</v>
      </c>
      <c r="D33" s="419">
        <f>'57'!L32</f>
        <v>0</v>
      </c>
      <c r="E33" s="419">
        <v>0</v>
      </c>
      <c r="F33" s="423">
        <v>0</v>
      </c>
      <c r="G33" s="419">
        <v>0</v>
      </c>
      <c r="H33" s="423">
        <v>0</v>
      </c>
      <c r="I33" s="419">
        <v>0</v>
      </c>
      <c r="J33" s="423">
        <v>0</v>
      </c>
      <c r="K33" s="419">
        <v>0</v>
      </c>
    </row>
    <row r="34" spans="1:30" x14ac:dyDescent="0.2">
      <c r="A34" s="12">
        <f>'9'!A31</f>
        <v>23</v>
      </c>
      <c r="B34" s="12" t="str">
        <f>'9'!B31</f>
        <v>Pacet</v>
      </c>
      <c r="C34" s="12" t="str">
        <f>'9'!C31</f>
        <v>Pacet</v>
      </c>
      <c r="D34" s="419">
        <f>'57'!L33</f>
        <v>1</v>
      </c>
      <c r="E34" s="419">
        <v>1</v>
      </c>
      <c r="F34" s="423">
        <f>E34/D34*100</f>
        <v>100</v>
      </c>
      <c r="G34" s="419">
        <v>0</v>
      </c>
      <c r="H34" s="423">
        <f>G34/D34*100</f>
        <v>0</v>
      </c>
      <c r="I34" s="419">
        <v>0</v>
      </c>
      <c r="J34" s="423">
        <f>I34/D34*100</f>
        <v>0</v>
      </c>
      <c r="K34" s="419">
        <v>0</v>
      </c>
    </row>
    <row r="35" spans="1:30" x14ac:dyDescent="0.2">
      <c r="A35" s="12">
        <f>'9'!A32</f>
        <v>24</v>
      </c>
      <c r="B35" s="12"/>
      <c r="C35" s="12" t="str">
        <f>'9'!C32</f>
        <v>Pandan</v>
      </c>
      <c r="D35" s="419">
        <f>'57'!L34</f>
        <v>0</v>
      </c>
      <c r="E35" s="419">
        <v>0</v>
      </c>
      <c r="F35" s="423">
        <v>0</v>
      </c>
      <c r="G35" s="419">
        <v>0</v>
      </c>
      <c r="H35" s="423">
        <v>0</v>
      </c>
      <c r="I35" s="419">
        <v>0</v>
      </c>
      <c r="J35" s="423">
        <v>0</v>
      </c>
      <c r="K35" s="419">
        <v>0</v>
      </c>
    </row>
    <row r="36" spans="1:30" x14ac:dyDescent="0.2">
      <c r="A36" s="12">
        <f>'9'!A33</f>
        <v>25</v>
      </c>
      <c r="B36" s="12" t="str">
        <f>'9'!B33</f>
        <v>Trawas</v>
      </c>
      <c r="C36" s="12" t="str">
        <f>'9'!C33</f>
        <v>Trawas</v>
      </c>
      <c r="D36" s="419">
        <f>'57'!L35</f>
        <v>0</v>
      </c>
      <c r="E36" s="419">
        <v>0</v>
      </c>
      <c r="F36" s="423">
        <v>0</v>
      </c>
      <c r="G36" s="419">
        <v>0</v>
      </c>
      <c r="H36" s="423">
        <v>0</v>
      </c>
      <c r="I36" s="419">
        <v>0</v>
      </c>
      <c r="J36" s="423">
        <v>0</v>
      </c>
      <c r="K36" s="419">
        <v>0</v>
      </c>
    </row>
    <row r="37" spans="1:30" x14ac:dyDescent="0.2">
      <c r="A37" s="12">
        <f>'9'!A34</f>
        <v>26</v>
      </c>
      <c r="B37" s="12" t="str">
        <f>'9'!B34</f>
        <v>Gondang</v>
      </c>
      <c r="C37" s="12" t="str">
        <f>'9'!C34</f>
        <v>Gondang</v>
      </c>
      <c r="D37" s="419">
        <f>'57'!L36</f>
        <v>0</v>
      </c>
      <c r="E37" s="419">
        <v>0</v>
      </c>
      <c r="F37" s="423">
        <v>0</v>
      </c>
      <c r="G37" s="419">
        <v>0</v>
      </c>
      <c r="H37" s="423">
        <v>0</v>
      </c>
      <c r="I37" s="419">
        <v>0</v>
      </c>
      <c r="J37" s="423">
        <v>0</v>
      </c>
      <c r="K37" s="419">
        <v>0</v>
      </c>
    </row>
    <row r="38" spans="1:30" x14ac:dyDescent="0.2">
      <c r="A38" s="12">
        <f>'9'!A35</f>
        <v>27</v>
      </c>
      <c r="B38" s="12" t="str">
        <f>'9'!B35</f>
        <v>Jatirejo</v>
      </c>
      <c r="C38" s="12" t="str">
        <f>'9'!C35</f>
        <v>Jatirejo</v>
      </c>
      <c r="D38" s="419">
        <f>'57'!L37</f>
        <v>0</v>
      </c>
      <c r="E38" s="419">
        <v>0</v>
      </c>
      <c r="F38" s="423">
        <v>0</v>
      </c>
      <c r="G38" s="419">
        <v>0</v>
      </c>
      <c r="H38" s="423">
        <v>0</v>
      </c>
      <c r="I38" s="419">
        <v>0</v>
      </c>
      <c r="J38" s="423">
        <v>0</v>
      </c>
      <c r="K38" s="419">
        <v>0</v>
      </c>
    </row>
    <row r="39" spans="1:30" ht="20.25" customHeight="1" x14ac:dyDescent="0.2">
      <c r="A39" s="251" t="s">
        <v>157</v>
      </c>
      <c r="B39" s="271"/>
      <c r="C39" s="304"/>
      <c r="D39" s="446">
        <f>SUM(D12:D38)</f>
        <v>12</v>
      </c>
      <c r="E39" s="446">
        <f>SUM(E12:E38)</f>
        <v>11</v>
      </c>
      <c r="F39" s="447">
        <f>E39/D39*100</f>
        <v>91.666666666666657</v>
      </c>
      <c r="G39" s="446">
        <f>SUM(G12:G38)</f>
        <v>1</v>
      </c>
      <c r="H39" s="447">
        <f>G39/D39*100</f>
        <v>8.3333333333333321</v>
      </c>
      <c r="I39" s="446">
        <f>SUM(I12:I38)</f>
        <v>0</v>
      </c>
      <c r="J39" s="421">
        <f>I39/D39*100</f>
        <v>0</v>
      </c>
      <c r="K39" s="446">
        <f>SUM(K12:K38)</f>
        <v>0</v>
      </c>
    </row>
    <row r="40" spans="1:30" ht="20.25" customHeight="1" x14ac:dyDescent="0.2">
      <c r="A40" s="303" t="s">
        <v>598</v>
      </c>
      <c r="B40" s="871"/>
      <c r="C40" s="878"/>
      <c r="D40" s="882"/>
      <c r="E40" s="882"/>
      <c r="F40" s="882"/>
      <c r="G40" s="1070">
        <f>G39/'2'!$E$28*1000000</f>
        <v>0.87960108331669418</v>
      </c>
      <c r="H40" s="882"/>
      <c r="I40" s="882"/>
      <c r="J40" s="883"/>
      <c r="K40" s="884"/>
    </row>
    <row r="41" spans="1:30" x14ac:dyDescent="0.2">
      <c r="B41" s="3"/>
      <c r="C41" s="3"/>
      <c r="D41" s="3"/>
      <c r="E41" s="3"/>
      <c r="F41" s="3"/>
      <c r="G41" s="3"/>
      <c r="H41" s="3"/>
      <c r="I41" s="170"/>
      <c r="J41" s="170"/>
      <c r="K41" s="170"/>
      <c r="L41" s="171"/>
      <c r="M41" s="170"/>
      <c r="N41" s="170"/>
      <c r="O41" s="170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</row>
    <row r="42" spans="1:30" x14ac:dyDescent="0.2">
      <c r="A42" s="177" t="s">
        <v>1344</v>
      </c>
    </row>
    <row r="43" spans="1:30" x14ac:dyDescent="0.2">
      <c r="A43" s="4" t="s">
        <v>152</v>
      </c>
    </row>
  </sheetData>
  <mergeCells count="10">
    <mergeCell ref="A3:K3"/>
    <mergeCell ref="D8:K8"/>
    <mergeCell ref="I9:J9"/>
    <mergeCell ref="E9:F9"/>
    <mergeCell ref="G9:H9"/>
    <mergeCell ref="A8:A10"/>
    <mergeCell ref="B8:B10"/>
    <mergeCell ref="C8:C10"/>
    <mergeCell ref="D9:D10"/>
    <mergeCell ref="A4:K4"/>
  </mergeCells>
  <phoneticPr fontId="0" type="noConversion"/>
  <printOptions horizontalCentered="1"/>
  <pageMargins left="0.88" right="0.75" top="1.07" bottom="0.4" header="0" footer="0"/>
  <pageSetup paperSize="130" scale="6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theme="0"/>
  </sheetPr>
  <dimension ref="A1:AV157"/>
  <sheetViews>
    <sheetView view="pageBreakPreview" topLeftCell="A121" zoomScale="53" zoomScaleNormal="62" zoomScaleSheetLayoutView="53" workbookViewId="0">
      <selection activeCell="D22" sqref="D22"/>
    </sheetView>
  </sheetViews>
  <sheetFormatPr defaultColWidth="11.42578125" defaultRowHeight="15" x14ac:dyDescent="0.2"/>
  <cols>
    <col min="1" max="1" width="5.7109375" style="4" customWidth="1"/>
    <col min="2" max="2" width="50.7109375" style="4" customWidth="1"/>
    <col min="3" max="5" width="22.5703125" style="4" customWidth="1"/>
    <col min="6" max="7" width="15.7109375" style="4" customWidth="1"/>
    <col min="8" max="8" width="17.85546875" style="4" customWidth="1"/>
    <col min="9" max="11" width="11.28515625" style="4" customWidth="1"/>
    <col min="12" max="16384" width="11.42578125" style="4"/>
  </cols>
  <sheetData>
    <row r="1" spans="1:48" ht="23.25" x14ac:dyDescent="0.2">
      <c r="A1" s="931" t="s">
        <v>701</v>
      </c>
      <c r="B1" s="932"/>
      <c r="C1" s="933"/>
      <c r="D1" s="932"/>
      <c r="E1" s="932"/>
      <c r="F1" s="932"/>
      <c r="G1" s="932"/>
      <c r="H1" s="932"/>
      <c r="I1" s="932"/>
      <c r="J1" s="932"/>
      <c r="K1" s="932"/>
    </row>
    <row r="2" spans="1:48" ht="23.25" x14ac:dyDescent="0.2">
      <c r="A2" s="932"/>
      <c r="B2" s="932"/>
      <c r="C2" s="932"/>
      <c r="D2" s="932"/>
      <c r="E2" s="932"/>
      <c r="F2" s="932"/>
      <c r="G2" s="932"/>
      <c r="H2" s="932"/>
      <c r="I2" s="932"/>
      <c r="J2" s="932"/>
      <c r="K2" s="932"/>
    </row>
    <row r="3" spans="1:48" s="203" customFormat="1" ht="51" customHeight="1" x14ac:dyDescent="0.2">
      <c r="A3" s="1194" t="s">
        <v>1409</v>
      </c>
      <c r="B3" s="1194"/>
      <c r="C3" s="1194"/>
      <c r="D3" s="1194"/>
      <c r="E3" s="1194"/>
      <c r="F3" s="1194"/>
      <c r="G3" s="1194"/>
      <c r="H3" s="1194"/>
      <c r="I3" s="1194"/>
      <c r="J3" s="1194"/>
      <c r="K3" s="1194"/>
      <c r="L3" s="207"/>
      <c r="M3" s="207"/>
      <c r="N3" s="207"/>
    </row>
    <row r="4" spans="1:48" s="203" customFormat="1" ht="23.25" x14ac:dyDescent="0.2">
      <c r="A4" s="1198" t="s">
        <v>1391</v>
      </c>
      <c r="B4" s="1198"/>
      <c r="C4" s="1198"/>
      <c r="D4" s="1198"/>
      <c r="E4" s="1198"/>
      <c r="F4" s="1198"/>
      <c r="G4" s="1198"/>
      <c r="H4" s="1198"/>
      <c r="I4" s="1198"/>
      <c r="J4" s="1198"/>
      <c r="K4" s="1198"/>
      <c r="L4" s="202"/>
      <c r="M4" s="202"/>
      <c r="N4" s="202"/>
      <c r="O4" s="202"/>
      <c r="Z4" s="1187" t="s">
        <v>71</v>
      </c>
      <c r="AA4" s="1187"/>
      <c r="AB4" s="1187"/>
      <c r="AC4" s="1187"/>
      <c r="AD4" s="1187"/>
      <c r="AE4" s="1187"/>
      <c r="AF4" s="1187"/>
      <c r="AG4" s="1187"/>
      <c r="AH4" s="1187"/>
      <c r="AI4" s="1187"/>
      <c r="AJ4" s="1187"/>
      <c r="AK4" s="1187"/>
      <c r="AL4" s="1187"/>
      <c r="AM4" s="1187"/>
      <c r="AN4" s="1187"/>
      <c r="AO4" s="1187"/>
      <c r="AP4" s="1187"/>
      <c r="AQ4" s="1187"/>
      <c r="AR4" s="1187"/>
      <c r="AS4" s="1187"/>
      <c r="AT4" s="1187"/>
      <c r="AU4" s="1187"/>
      <c r="AV4" s="1187"/>
    </row>
    <row r="5" spans="1:48" ht="23.25" x14ac:dyDescent="0.2">
      <c r="A5" s="934"/>
      <c r="B5" s="934"/>
      <c r="C5" s="934"/>
      <c r="D5" s="934"/>
      <c r="E5" s="934"/>
      <c r="F5" s="934"/>
      <c r="G5" s="934"/>
      <c r="H5" s="934"/>
      <c r="I5" s="934"/>
      <c r="J5" s="934"/>
      <c r="K5" s="934"/>
      <c r="L5" s="1"/>
      <c r="M5" s="1"/>
      <c r="N5" s="1"/>
      <c r="O5" s="1"/>
    </row>
    <row r="6" spans="1:48" ht="43.5" customHeight="1" x14ac:dyDescent="0.2">
      <c r="A6" s="1188" t="s">
        <v>153</v>
      </c>
      <c r="B6" s="1191" t="s">
        <v>74</v>
      </c>
      <c r="C6" s="936" t="s">
        <v>72</v>
      </c>
      <c r="D6" s="936"/>
      <c r="E6" s="936"/>
      <c r="F6" s="936"/>
      <c r="G6" s="936"/>
      <c r="H6" s="936"/>
      <c r="I6" s="937" t="s">
        <v>73</v>
      </c>
      <c r="J6" s="938"/>
      <c r="K6" s="938"/>
      <c r="L6" s="14"/>
    </row>
    <row r="7" spans="1:48" ht="19.5" customHeight="1" x14ac:dyDescent="0.2">
      <c r="A7" s="1189"/>
      <c r="B7" s="1192"/>
      <c r="C7" s="1195" t="s">
        <v>102</v>
      </c>
      <c r="D7" s="1196"/>
      <c r="E7" s="1197"/>
      <c r="F7" s="1195" t="s">
        <v>103</v>
      </c>
      <c r="G7" s="1196"/>
      <c r="H7" s="1197"/>
      <c r="I7" s="1195" t="s">
        <v>161</v>
      </c>
      <c r="J7" s="1196"/>
      <c r="K7" s="1197"/>
      <c r="L7" s="14"/>
    </row>
    <row r="8" spans="1:48" ht="19.5" customHeight="1" x14ac:dyDescent="0.2">
      <c r="A8" s="1190"/>
      <c r="B8" s="1193"/>
      <c r="C8" s="939" t="s">
        <v>27</v>
      </c>
      <c r="D8" s="939" t="s">
        <v>28</v>
      </c>
      <c r="E8" s="939" t="s">
        <v>29</v>
      </c>
      <c r="F8" s="939" t="s">
        <v>27</v>
      </c>
      <c r="G8" s="939" t="s">
        <v>28</v>
      </c>
      <c r="H8" s="939" t="s">
        <v>29</v>
      </c>
      <c r="I8" s="939" t="s">
        <v>27</v>
      </c>
      <c r="J8" s="939" t="s">
        <v>28</v>
      </c>
      <c r="K8" s="939" t="s">
        <v>29</v>
      </c>
      <c r="L8" s="14"/>
    </row>
    <row r="9" spans="1:48" ht="23.25" x14ac:dyDescent="0.2">
      <c r="A9" s="940">
        <v>1</v>
      </c>
      <c r="B9" s="940">
        <v>2</v>
      </c>
      <c r="C9" s="941">
        <v>3</v>
      </c>
      <c r="D9" s="940">
        <v>4</v>
      </c>
      <c r="E9" s="941">
        <v>5</v>
      </c>
      <c r="F9" s="940">
        <v>6</v>
      </c>
      <c r="G9" s="941">
        <v>7</v>
      </c>
      <c r="H9" s="940">
        <v>8</v>
      </c>
      <c r="I9" s="941">
        <v>9</v>
      </c>
      <c r="J9" s="940">
        <v>10</v>
      </c>
      <c r="K9" s="942">
        <v>11</v>
      </c>
      <c r="L9" s="14"/>
    </row>
    <row r="10" spans="1:48" ht="23.25" x14ac:dyDescent="0.2">
      <c r="A10" s="943" t="s">
        <v>72</v>
      </c>
      <c r="B10" s="943"/>
      <c r="C10" s="944">
        <f t="shared" ref="C10:K10" si="0">C112+C141</f>
        <v>750893</v>
      </c>
      <c r="D10" s="944">
        <f t="shared" si="0"/>
        <v>1237134</v>
      </c>
      <c r="E10" s="944">
        <f t="shared" si="0"/>
        <v>1988027</v>
      </c>
      <c r="F10" s="944">
        <f t="shared" si="0"/>
        <v>28089</v>
      </c>
      <c r="G10" s="944">
        <f t="shared" si="0"/>
        <v>45044</v>
      </c>
      <c r="H10" s="944">
        <f t="shared" si="0"/>
        <v>73133</v>
      </c>
      <c r="I10" s="944">
        <f t="shared" si="0"/>
        <v>0</v>
      </c>
      <c r="J10" s="944">
        <f t="shared" si="0"/>
        <v>0</v>
      </c>
      <c r="K10" s="944">
        <f t="shared" si="0"/>
        <v>0</v>
      </c>
      <c r="L10" s="14"/>
    </row>
    <row r="11" spans="1:48" ht="23.25" x14ac:dyDescent="0.2">
      <c r="A11" s="943" t="s">
        <v>77</v>
      </c>
      <c r="B11" s="943"/>
      <c r="C11" s="944">
        <f>'2'!C28</f>
        <v>567827</v>
      </c>
      <c r="D11" s="944">
        <f>'2'!D28</f>
        <v>569052</v>
      </c>
      <c r="E11" s="944">
        <f>C11+D11</f>
        <v>1136879</v>
      </c>
      <c r="F11" s="944">
        <v>567826.56421916094</v>
      </c>
      <c r="G11" s="944">
        <v>569052</v>
      </c>
      <c r="H11" s="944">
        <v>1136878.5642191609</v>
      </c>
      <c r="I11" s="1183"/>
      <c r="J11" s="1183"/>
      <c r="K11" s="1184"/>
      <c r="L11" s="14"/>
    </row>
    <row r="12" spans="1:48" ht="23.25" x14ac:dyDescent="0.2">
      <c r="A12" s="945" t="s">
        <v>78</v>
      </c>
      <c r="B12" s="945"/>
      <c r="C12" s="946">
        <f t="shared" ref="C12:H12" si="1">C10/C11*100</f>
        <v>132.23974907850456</v>
      </c>
      <c r="D12" s="946">
        <f t="shared" si="1"/>
        <v>217.40262752788851</v>
      </c>
      <c r="E12" s="946">
        <f t="shared" si="1"/>
        <v>174.86707028628376</v>
      </c>
      <c r="F12" s="946">
        <f t="shared" si="1"/>
        <v>4.9467569448122264</v>
      </c>
      <c r="G12" s="946">
        <f t="shared" si="1"/>
        <v>7.9156210680219026</v>
      </c>
      <c r="H12" s="946">
        <f t="shared" si="1"/>
        <v>6.432789068393574</v>
      </c>
      <c r="I12" s="1185"/>
      <c r="J12" s="1185"/>
      <c r="K12" s="1186"/>
      <c r="L12" s="14"/>
    </row>
    <row r="13" spans="1:48" ht="23.25" x14ac:dyDescent="0.2">
      <c r="A13" s="947" t="s">
        <v>507</v>
      </c>
      <c r="B13" s="948" t="s">
        <v>508</v>
      </c>
      <c r="C13" s="949"/>
      <c r="D13" s="950"/>
      <c r="E13" s="949"/>
      <c r="F13" s="950"/>
      <c r="G13" s="949"/>
      <c r="H13" s="950"/>
      <c r="I13" s="949"/>
      <c r="J13" s="950"/>
      <c r="K13" s="950"/>
      <c r="L13" s="14"/>
    </row>
    <row r="14" spans="1:48" ht="18.75" customHeight="1" x14ac:dyDescent="0.2">
      <c r="A14" s="951">
        <v>1</v>
      </c>
      <c r="B14" s="952" t="s">
        <v>509</v>
      </c>
      <c r="C14" s="953"/>
      <c r="D14" s="953"/>
      <c r="E14" s="953"/>
      <c r="F14" s="953"/>
      <c r="G14" s="953"/>
      <c r="H14" s="953"/>
      <c r="I14" s="953"/>
      <c r="J14" s="953"/>
      <c r="K14" s="953"/>
      <c r="L14" s="14"/>
    </row>
    <row r="15" spans="1:48" ht="18.75" customHeight="1" x14ac:dyDescent="0.2">
      <c r="A15" s="951"/>
      <c r="B15" s="954" t="s">
        <v>1137</v>
      </c>
      <c r="C15" s="955">
        <v>30438</v>
      </c>
      <c r="D15" s="955">
        <v>50936</v>
      </c>
      <c r="E15" s="955">
        <f>SUM(C15:D15)</f>
        <v>81374</v>
      </c>
      <c r="F15" s="955">
        <v>198</v>
      </c>
      <c r="G15" s="955">
        <v>396</v>
      </c>
      <c r="H15" s="955">
        <f>SUM(F15:G15)</f>
        <v>594</v>
      </c>
      <c r="I15" s="955">
        <v>0</v>
      </c>
      <c r="J15" s="955">
        <v>0</v>
      </c>
      <c r="K15" s="955">
        <f>SUM(I15:J15)</f>
        <v>0</v>
      </c>
      <c r="L15" s="23"/>
    </row>
    <row r="16" spans="1:48" ht="18.75" customHeight="1" x14ac:dyDescent="0.2">
      <c r="A16" s="951"/>
      <c r="B16" s="954" t="s">
        <v>1136</v>
      </c>
      <c r="C16" s="955">
        <v>30542</v>
      </c>
      <c r="D16" s="955">
        <v>34441</v>
      </c>
      <c r="E16" s="955">
        <f>SUM(C16:D16)</f>
        <v>64983</v>
      </c>
      <c r="F16" s="956">
        <v>0</v>
      </c>
      <c r="G16" s="956">
        <v>0</v>
      </c>
      <c r="H16" s="957">
        <v>0</v>
      </c>
      <c r="I16" s="955">
        <v>0</v>
      </c>
      <c r="J16" s="955">
        <v>0</v>
      </c>
      <c r="K16" s="955">
        <f t="shared" ref="K16:K79" si="2">SUM(I16:J16)</f>
        <v>0</v>
      </c>
      <c r="L16" s="23"/>
    </row>
    <row r="17" spans="1:12" ht="18.75" customHeight="1" x14ac:dyDescent="0.2">
      <c r="A17" s="951"/>
      <c r="B17" s="954" t="s">
        <v>1134</v>
      </c>
      <c r="C17" s="955">
        <v>10590</v>
      </c>
      <c r="D17" s="955">
        <v>15324</v>
      </c>
      <c r="E17" s="955">
        <f>SUM(C17:D17)</f>
        <v>25914</v>
      </c>
      <c r="F17" s="955">
        <v>233</v>
      </c>
      <c r="G17" s="955">
        <v>412</v>
      </c>
      <c r="H17" s="955">
        <f>SUM(F17:G17)</f>
        <v>645</v>
      </c>
      <c r="I17" s="955">
        <v>0</v>
      </c>
      <c r="J17" s="955">
        <v>0</v>
      </c>
      <c r="K17" s="955">
        <f t="shared" si="2"/>
        <v>0</v>
      </c>
      <c r="L17" s="23"/>
    </row>
    <row r="18" spans="1:12" ht="18.75" customHeight="1" x14ac:dyDescent="0.2">
      <c r="A18" s="951"/>
      <c r="B18" s="954" t="s">
        <v>1159</v>
      </c>
      <c r="C18" s="955">
        <v>10919</v>
      </c>
      <c r="D18" s="955">
        <v>16335</v>
      </c>
      <c r="E18" s="955">
        <f t="shared" ref="E18:E41" si="3">SUM(C18:D18)</f>
        <v>27254</v>
      </c>
      <c r="F18" s="958" t="s">
        <v>1160</v>
      </c>
      <c r="G18" s="958" t="s">
        <v>1160</v>
      </c>
      <c r="H18" s="958" t="s">
        <v>1160</v>
      </c>
      <c r="I18" s="955">
        <v>0</v>
      </c>
      <c r="J18" s="955">
        <v>0</v>
      </c>
      <c r="K18" s="955">
        <f t="shared" si="2"/>
        <v>0</v>
      </c>
      <c r="L18" s="23"/>
    </row>
    <row r="19" spans="1:12" ht="18.75" customHeight="1" x14ac:dyDescent="0.2">
      <c r="A19" s="951"/>
      <c r="B19" s="954" t="s">
        <v>1135</v>
      </c>
      <c r="C19" s="955">
        <v>6421</v>
      </c>
      <c r="D19" s="955">
        <v>11972</v>
      </c>
      <c r="E19" s="955">
        <f t="shared" si="3"/>
        <v>18393</v>
      </c>
      <c r="F19" s="955">
        <v>113</v>
      </c>
      <c r="G19" s="955">
        <v>169</v>
      </c>
      <c r="H19" s="955">
        <f>F19+G19</f>
        <v>282</v>
      </c>
      <c r="I19" s="955">
        <v>0</v>
      </c>
      <c r="J19" s="955">
        <v>0</v>
      </c>
      <c r="K19" s="955">
        <f t="shared" si="2"/>
        <v>0</v>
      </c>
      <c r="L19" s="23"/>
    </row>
    <row r="20" spans="1:12" ht="18.75" customHeight="1" x14ac:dyDescent="0.2">
      <c r="A20" s="951"/>
      <c r="B20" s="954" t="s">
        <v>1157</v>
      </c>
      <c r="C20" s="955">
        <v>9972</v>
      </c>
      <c r="D20" s="955">
        <v>18042</v>
      </c>
      <c r="E20" s="955">
        <f t="shared" si="3"/>
        <v>28014</v>
      </c>
      <c r="F20" s="956">
        <v>0</v>
      </c>
      <c r="G20" s="956">
        <v>0</v>
      </c>
      <c r="H20" s="956">
        <v>0</v>
      </c>
      <c r="I20" s="955">
        <v>0</v>
      </c>
      <c r="J20" s="955">
        <v>0</v>
      </c>
      <c r="K20" s="955">
        <f t="shared" si="2"/>
        <v>0</v>
      </c>
      <c r="L20" s="23"/>
    </row>
    <row r="21" spans="1:12" ht="18.75" customHeight="1" x14ac:dyDescent="0.2">
      <c r="A21" s="951"/>
      <c r="B21" s="954" t="s">
        <v>1131</v>
      </c>
      <c r="C21" s="955">
        <v>13394</v>
      </c>
      <c r="D21" s="955">
        <v>24908</v>
      </c>
      <c r="E21" s="955">
        <f t="shared" si="3"/>
        <v>38302</v>
      </c>
      <c r="F21" s="958" t="s">
        <v>1160</v>
      </c>
      <c r="G21" s="958" t="s">
        <v>1160</v>
      </c>
      <c r="H21" s="958" t="s">
        <v>1160</v>
      </c>
      <c r="I21" s="955">
        <v>0</v>
      </c>
      <c r="J21" s="955">
        <v>0</v>
      </c>
      <c r="K21" s="955">
        <f t="shared" si="2"/>
        <v>0</v>
      </c>
      <c r="L21" s="23"/>
    </row>
    <row r="22" spans="1:12" ht="18.75" customHeight="1" x14ac:dyDescent="0.2">
      <c r="A22" s="951"/>
      <c r="B22" s="954" t="s">
        <v>1130</v>
      </c>
      <c r="C22" s="955">
        <v>7534</v>
      </c>
      <c r="D22" s="955">
        <v>13040</v>
      </c>
      <c r="E22" s="955">
        <f t="shared" si="3"/>
        <v>20574</v>
      </c>
      <c r="F22" s="955">
        <v>68</v>
      </c>
      <c r="G22" s="955">
        <v>48</v>
      </c>
      <c r="H22" s="955">
        <f>G22+F22</f>
        <v>116</v>
      </c>
      <c r="I22" s="955">
        <v>0</v>
      </c>
      <c r="J22" s="955">
        <v>0</v>
      </c>
      <c r="K22" s="955">
        <f t="shared" si="2"/>
        <v>0</v>
      </c>
      <c r="L22" s="23"/>
    </row>
    <row r="23" spans="1:12" ht="18.75" customHeight="1" x14ac:dyDescent="0.2">
      <c r="A23" s="951"/>
      <c r="B23" s="954" t="s">
        <v>1156</v>
      </c>
      <c r="C23" s="955">
        <v>9486</v>
      </c>
      <c r="D23" s="955">
        <v>15535</v>
      </c>
      <c r="E23" s="955">
        <f t="shared" si="3"/>
        <v>25021</v>
      </c>
      <c r="F23" s="958" t="s">
        <v>1160</v>
      </c>
      <c r="G23" s="958" t="s">
        <v>1160</v>
      </c>
      <c r="H23" s="958" t="s">
        <v>1160</v>
      </c>
      <c r="I23" s="955">
        <v>0</v>
      </c>
      <c r="J23" s="955">
        <v>0</v>
      </c>
      <c r="K23" s="955">
        <f t="shared" si="2"/>
        <v>0</v>
      </c>
      <c r="L23" s="23"/>
    </row>
    <row r="24" spans="1:12" ht="18.75" customHeight="1" x14ac:dyDescent="0.2">
      <c r="A24" s="951"/>
      <c r="B24" s="954" t="s">
        <v>1158</v>
      </c>
      <c r="C24" s="955">
        <v>3377</v>
      </c>
      <c r="D24" s="955">
        <v>6309</v>
      </c>
      <c r="E24" s="955">
        <f t="shared" si="3"/>
        <v>9686</v>
      </c>
      <c r="F24" s="958" t="s">
        <v>1160</v>
      </c>
      <c r="G24" s="958" t="s">
        <v>1160</v>
      </c>
      <c r="H24" s="958" t="s">
        <v>1160</v>
      </c>
      <c r="I24" s="955">
        <v>0</v>
      </c>
      <c r="J24" s="955">
        <v>0</v>
      </c>
      <c r="K24" s="955">
        <f t="shared" si="2"/>
        <v>0</v>
      </c>
      <c r="L24" s="23"/>
    </row>
    <row r="25" spans="1:12" ht="18.75" customHeight="1" x14ac:dyDescent="0.2">
      <c r="A25" s="951"/>
      <c r="B25" s="954" t="s">
        <v>1129</v>
      </c>
      <c r="C25" s="955">
        <v>14962</v>
      </c>
      <c r="D25" s="955">
        <v>22920</v>
      </c>
      <c r="E25" s="955">
        <f t="shared" si="3"/>
        <v>37882</v>
      </c>
      <c r="F25" s="958" t="s">
        <v>1160</v>
      </c>
      <c r="G25" s="958" t="s">
        <v>1160</v>
      </c>
      <c r="H25" s="958" t="s">
        <v>1160</v>
      </c>
      <c r="I25" s="955">
        <v>0</v>
      </c>
      <c r="J25" s="955">
        <v>0</v>
      </c>
      <c r="K25" s="955">
        <f t="shared" si="2"/>
        <v>0</v>
      </c>
      <c r="L25" s="23"/>
    </row>
    <row r="26" spans="1:12" ht="18.75" customHeight="1" x14ac:dyDescent="0.2">
      <c r="A26" s="951"/>
      <c r="B26" s="954" t="s">
        <v>1155</v>
      </c>
      <c r="C26" s="955">
        <v>12010</v>
      </c>
      <c r="D26" s="955">
        <v>16685</v>
      </c>
      <c r="E26" s="955">
        <f t="shared" si="3"/>
        <v>28695</v>
      </c>
      <c r="F26" s="958" t="s">
        <v>1160</v>
      </c>
      <c r="G26" s="958" t="s">
        <v>1160</v>
      </c>
      <c r="H26" s="958" t="s">
        <v>1160</v>
      </c>
      <c r="I26" s="955">
        <v>0</v>
      </c>
      <c r="J26" s="955">
        <v>0</v>
      </c>
      <c r="K26" s="955">
        <f t="shared" si="2"/>
        <v>0</v>
      </c>
      <c r="L26" s="23"/>
    </row>
    <row r="27" spans="1:12" ht="18.75" customHeight="1" x14ac:dyDescent="0.2">
      <c r="A27" s="951"/>
      <c r="B27" s="954" t="s">
        <v>1124</v>
      </c>
      <c r="C27" s="955">
        <v>33552</v>
      </c>
      <c r="D27" s="955">
        <v>48719</v>
      </c>
      <c r="E27" s="955">
        <f t="shared" si="3"/>
        <v>82271</v>
      </c>
      <c r="F27" s="956">
        <v>0</v>
      </c>
      <c r="G27" s="956">
        <v>0</v>
      </c>
      <c r="H27" s="956">
        <v>0</v>
      </c>
      <c r="I27" s="955">
        <v>0</v>
      </c>
      <c r="J27" s="955">
        <v>0</v>
      </c>
      <c r="K27" s="955">
        <f t="shared" si="2"/>
        <v>0</v>
      </c>
      <c r="L27" s="23"/>
    </row>
    <row r="28" spans="1:12" ht="18.75" customHeight="1" x14ac:dyDescent="0.2">
      <c r="A28" s="951"/>
      <c r="B28" s="954" t="s">
        <v>1151</v>
      </c>
      <c r="C28" s="955">
        <v>15082</v>
      </c>
      <c r="D28" s="955">
        <v>31474</v>
      </c>
      <c r="E28" s="955">
        <f t="shared" si="3"/>
        <v>46556</v>
      </c>
      <c r="F28" s="955">
        <v>12</v>
      </c>
      <c r="G28" s="955">
        <v>13</v>
      </c>
      <c r="H28" s="955">
        <f>F28+G28</f>
        <v>25</v>
      </c>
      <c r="I28" s="955">
        <v>0</v>
      </c>
      <c r="J28" s="955">
        <v>0</v>
      </c>
      <c r="K28" s="955">
        <f t="shared" si="2"/>
        <v>0</v>
      </c>
      <c r="L28" s="23"/>
    </row>
    <row r="29" spans="1:12" ht="18.75" customHeight="1" x14ac:dyDescent="0.2">
      <c r="A29" s="951"/>
      <c r="B29" s="954" t="s">
        <v>1133</v>
      </c>
      <c r="C29" s="955">
        <v>8395</v>
      </c>
      <c r="D29" s="955">
        <v>11207</v>
      </c>
      <c r="E29" s="955">
        <f t="shared" si="3"/>
        <v>19602</v>
      </c>
      <c r="F29" s="955">
        <v>42</v>
      </c>
      <c r="G29" s="955">
        <v>72</v>
      </c>
      <c r="H29" s="955">
        <f>F29+G29</f>
        <v>114</v>
      </c>
      <c r="I29" s="955">
        <v>0</v>
      </c>
      <c r="J29" s="955">
        <v>0</v>
      </c>
      <c r="K29" s="955">
        <f t="shared" si="2"/>
        <v>0</v>
      </c>
      <c r="L29" s="23"/>
    </row>
    <row r="30" spans="1:12" ht="18.75" customHeight="1" x14ac:dyDescent="0.2">
      <c r="A30" s="951"/>
      <c r="B30" s="954" t="s">
        <v>1132</v>
      </c>
      <c r="C30" s="955">
        <v>25442</v>
      </c>
      <c r="D30" s="955">
        <v>42071</v>
      </c>
      <c r="E30" s="955">
        <f t="shared" si="3"/>
        <v>67513</v>
      </c>
      <c r="F30" s="955">
        <v>114</v>
      </c>
      <c r="G30" s="955">
        <v>126</v>
      </c>
      <c r="H30" s="955">
        <f>F30+G30</f>
        <v>240</v>
      </c>
      <c r="I30" s="955">
        <v>0</v>
      </c>
      <c r="J30" s="955">
        <v>0</v>
      </c>
      <c r="K30" s="955">
        <f t="shared" si="2"/>
        <v>0</v>
      </c>
      <c r="L30" s="23"/>
    </row>
    <row r="31" spans="1:12" ht="18.75" customHeight="1" x14ac:dyDescent="0.2">
      <c r="A31" s="951"/>
      <c r="B31" s="954" t="s">
        <v>1122</v>
      </c>
      <c r="C31" s="955">
        <v>15812</v>
      </c>
      <c r="D31" s="955">
        <v>30382</v>
      </c>
      <c r="E31" s="955">
        <f t="shared" si="3"/>
        <v>46194</v>
      </c>
      <c r="F31" s="955">
        <v>71</v>
      </c>
      <c r="G31" s="955">
        <v>42</v>
      </c>
      <c r="H31" s="955">
        <f>F31+G31</f>
        <v>113</v>
      </c>
      <c r="I31" s="955">
        <v>0</v>
      </c>
      <c r="J31" s="955">
        <v>0</v>
      </c>
      <c r="K31" s="955">
        <f t="shared" si="2"/>
        <v>0</v>
      </c>
      <c r="L31" s="23"/>
    </row>
    <row r="32" spans="1:12" ht="18.75" customHeight="1" x14ac:dyDescent="0.2">
      <c r="A32" s="951"/>
      <c r="B32" s="954" t="s">
        <v>1150</v>
      </c>
      <c r="C32" s="955">
        <v>16787</v>
      </c>
      <c r="D32" s="955">
        <v>28085</v>
      </c>
      <c r="E32" s="955">
        <f t="shared" si="3"/>
        <v>44872</v>
      </c>
      <c r="F32" s="955">
        <v>89</v>
      </c>
      <c r="G32" s="955">
        <v>121</v>
      </c>
      <c r="H32" s="955">
        <f>F32+G32</f>
        <v>210</v>
      </c>
      <c r="I32" s="955">
        <v>0</v>
      </c>
      <c r="J32" s="955">
        <v>0</v>
      </c>
      <c r="K32" s="955">
        <f t="shared" si="2"/>
        <v>0</v>
      </c>
      <c r="L32" s="23"/>
    </row>
    <row r="33" spans="1:12" ht="18.75" customHeight="1" x14ac:dyDescent="0.2">
      <c r="A33" s="951"/>
      <c r="B33" s="954" t="s">
        <v>1121</v>
      </c>
      <c r="C33" s="955">
        <v>11187</v>
      </c>
      <c r="D33" s="955">
        <v>16550</v>
      </c>
      <c r="E33" s="955">
        <f t="shared" si="3"/>
        <v>27737</v>
      </c>
      <c r="F33" s="958" t="s">
        <v>1160</v>
      </c>
      <c r="G33" s="958" t="s">
        <v>1160</v>
      </c>
      <c r="H33" s="958" t="s">
        <v>1160</v>
      </c>
      <c r="I33" s="955">
        <v>0</v>
      </c>
      <c r="J33" s="955">
        <v>0</v>
      </c>
      <c r="K33" s="955">
        <f t="shared" si="2"/>
        <v>0</v>
      </c>
      <c r="L33" s="23"/>
    </row>
    <row r="34" spans="1:12" ht="18.75" customHeight="1" x14ac:dyDescent="0.2">
      <c r="A34" s="951"/>
      <c r="B34" s="954" t="s">
        <v>1120</v>
      </c>
      <c r="C34" s="955">
        <v>40759</v>
      </c>
      <c r="D34" s="955">
        <v>52660</v>
      </c>
      <c r="E34" s="955">
        <f t="shared" si="3"/>
        <v>93419</v>
      </c>
      <c r="F34" s="955">
        <v>17</v>
      </c>
      <c r="G34" s="955">
        <v>36</v>
      </c>
      <c r="H34" s="955">
        <f>F34+G34</f>
        <v>53</v>
      </c>
      <c r="I34" s="955">
        <v>0</v>
      </c>
      <c r="J34" s="955">
        <v>0</v>
      </c>
      <c r="K34" s="955">
        <f t="shared" si="2"/>
        <v>0</v>
      </c>
      <c r="L34" s="23"/>
    </row>
    <row r="35" spans="1:12" ht="18.75" customHeight="1" x14ac:dyDescent="0.2">
      <c r="A35" s="951"/>
      <c r="B35" s="954" t="s">
        <v>1125</v>
      </c>
      <c r="C35" s="955">
        <v>11392</v>
      </c>
      <c r="D35" s="955">
        <v>22634</v>
      </c>
      <c r="E35" s="955">
        <f t="shared" si="3"/>
        <v>34026</v>
      </c>
      <c r="F35" s="958" t="s">
        <v>1160</v>
      </c>
      <c r="G35" s="958" t="s">
        <v>1160</v>
      </c>
      <c r="H35" s="958" t="s">
        <v>1160</v>
      </c>
      <c r="I35" s="955">
        <v>0</v>
      </c>
      <c r="J35" s="955">
        <v>0</v>
      </c>
      <c r="K35" s="955">
        <f t="shared" si="2"/>
        <v>0</v>
      </c>
      <c r="L35" s="23"/>
    </row>
    <row r="36" spans="1:12" ht="18.75" customHeight="1" x14ac:dyDescent="0.2">
      <c r="A36" s="951"/>
      <c r="B36" s="954" t="s">
        <v>1152</v>
      </c>
      <c r="C36" s="955">
        <v>11185</v>
      </c>
      <c r="D36" s="955">
        <v>17030</v>
      </c>
      <c r="E36" s="955">
        <f t="shared" si="3"/>
        <v>28215</v>
      </c>
      <c r="F36" s="958" t="s">
        <v>1160</v>
      </c>
      <c r="G36" s="958" t="s">
        <v>1160</v>
      </c>
      <c r="H36" s="958" t="s">
        <v>1160</v>
      </c>
      <c r="I36" s="955">
        <v>0</v>
      </c>
      <c r="J36" s="955">
        <v>0</v>
      </c>
      <c r="K36" s="955">
        <f t="shared" si="2"/>
        <v>0</v>
      </c>
      <c r="L36" s="23"/>
    </row>
    <row r="37" spans="1:12" ht="18.75" customHeight="1" x14ac:dyDescent="0.2">
      <c r="A37" s="951"/>
      <c r="B37" s="954" t="s">
        <v>1126</v>
      </c>
      <c r="C37" s="955">
        <v>8645</v>
      </c>
      <c r="D37" s="955">
        <v>21468</v>
      </c>
      <c r="E37" s="955">
        <f t="shared" si="3"/>
        <v>30113</v>
      </c>
      <c r="F37" s="955">
        <v>22</v>
      </c>
      <c r="G37" s="955">
        <v>57</v>
      </c>
      <c r="H37" s="955">
        <f>G37+F37</f>
        <v>79</v>
      </c>
      <c r="I37" s="955">
        <v>0</v>
      </c>
      <c r="J37" s="955">
        <v>0</v>
      </c>
      <c r="K37" s="955">
        <f t="shared" si="2"/>
        <v>0</v>
      </c>
      <c r="L37" s="23"/>
    </row>
    <row r="38" spans="1:12" ht="18.75" customHeight="1" x14ac:dyDescent="0.2">
      <c r="A38" s="951"/>
      <c r="B38" s="954" t="s">
        <v>1153</v>
      </c>
      <c r="C38" s="955">
        <v>5457</v>
      </c>
      <c r="D38" s="955">
        <v>10891</v>
      </c>
      <c r="E38" s="955">
        <f t="shared" si="3"/>
        <v>16348</v>
      </c>
      <c r="F38" s="958" t="s">
        <v>1160</v>
      </c>
      <c r="G38" s="958" t="s">
        <v>1160</v>
      </c>
      <c r="H38" s="958" t="s">
        <v>1160</v>
      </c>
      <c r="I38" s="955">
        <v>0</v>
      </c>
      <c r="J38" s="955">
        <v>0</v>
      </c>
      <c r="K38" s="955">
        <f t="shared" si="2"/>
        <v>0</v>
      </c>
      <c r="L38" s="23"/>
    </row>
    <row r="39" spans="1:12" ht="18.75" customHeight="1" x14ac:dyDescent="0.2">
      <c r="A39" s="951"/>
      <c r="B39" s="954" t="s">
        <v>1154</v>
      </c>
      <c r="C39" s="955">
        <v>6574</v>
      </c>
      <c r="D39" s="955">
        <v>10935</v>
      </c>
      <c r="E39" s="955">
        <f t="shared" si="3"/>
        <v>17509</v>
      </c>
      <c r="F39" s="955">
        <v>7</v>
      </c>
      <c r="G39" s="955">
        <v>17</v>
      </c>
      <c r="H39" s="955">
        <f>G39+F39</f>
        <v>24</v>
      </c>
      <c r="I39" s="955">
        <v>0</v>
      </c>
      <c r="J39" s="955">
        <v>0</v>
      </c>
      <c r="K39" s="955">
        <f t="shared" si="2"/>
        <v>0</v>
      </c>
      <c r="L39" s="23"/>
    </row>
    <row r="40" spans="1:12" ht="18.75" customHeight="1" x14ac:dyDescent="0.2">
      <c r="A40" s="951"/>
      <c r="B40" s="954" t="s">
        <v>1128</v>
      </c>
      <c r="C40" s="955">
        <v>10254</v>
      </c>
      <c r="D40" s="955">
        <v>16936</v>
      </c>
      <c r="E40" s="955">
        <f t="shared" si="3"/>
        <v>27190</v>
      </c>
      <c r="F40" s="955">
        <v>21</v>
      </c>
      <c r="G40" s="955">
        <v>55</v>
      </c>
      <c r="H40" s="955">
        <f>G40+F40</f>
        <v>76</v>
      </c>
      <c r="I40" s="955">
        <v>0</v>
      </c>
      <c r="J40" s="955">
        <v>0</v>
      </c>
      <c r="K40" s="955">
        <f t="shared" si="2"/>
        <v>0</v>
      </c>
      <c r="L40" s="23"/>
    </row>
    <row r="41" spans="1:12" ht="18.75" customHeight="1" x14ac:dyDescent="0.2">
      <c r="A41" s="951"/>
      <c r="B41" s="954" t="s">
        <v>1127</v>
      </c>
      <c r="C41" s="955">
        <v>36125</v>
      </c>
      <c r="D41" s="955">
        <v>132842</v>
      </c>
      <c r="E41" s="955">
        <f t="shared" si="3"/>
        <v>168967</v>
      </c>
      <c r="F41" s="955">
        <v>14</v>
      </c>
      <c r="G41" s="955">
        <v>9</v>
      </c>
      <c r="H41" s="955">
        <f>G41+F41</f>
        <v>23</v>
      </c>
      <c r="I41" s="955">
        <v>0</v>
      </c>
      <c r="J41" s="955">
        <v>0</v>
      </c>
      <c r="K41" s="955">
        <f t="shared" si="2"/>
        <v>0</v>
      </c>
      <c r="L41" s="23"/>
    </row>
    <row r="42" spans="1:12" ht="23.25" x14ac:dyDescent="0.2">
      <c r="A42" s="951">
        <v>2</v>
      </c>
      <c r="B42" s="952" t="s">
        <v>511</v>
      </c>
      <c r="C42" s="955"/>
      <c r="D42" s="955"/>
      <c r="E42" s="955"/>
      <c r="F42" s="955"/>
      <c r="G42" s="955"/>
      <c r="H42" s="955"/>
      <c r="I42" s="955">
        <v>0</v>
      </c>
      <c r="J42" s="955">
        <v>0</v>
      </c>
      <c r="K42" s="955">
        <f t="shared" si="2"/>
        <v>0</v>
      </c>
      <c r="L42" s="23"/>
    </row>
    <row r="43" spans="1:12" ht="23.25" x14ac:dyDescent="0.2">
      <c r="A43" s="951"/>
      <c r="B43" s="959" t="s">
        <v>1200</v>
      </c>
      <c r="C43" s="960">
        <v>0</v>
      </c>
      <c r="D43" s="960">
        <v>0</v>
      </c>
      <c r="E43" s="961">
        <f t="shared" ref="E43:E95" si="4">SUM(C43:D43)</f>
        <v>0</v>
      </c>
      <c r="F43" s="962"/>
      <c r="G43" s="962"/>
      <c r="H43" s="963"/>
      <c r="I43" s="955">
        <v>0</v>
      </c>
      <c r="J43" s="955">
        <v>0</v>
      </c>
      <c r="K43" s="955">
        <f t="shared" si="2"/>
        <v>0</v>
      </c>
      <c r="L43" s="23"/>
    </row>
    <row r="44" spans="1:12" ht="23.25" x14ac:dyDescent="0.2">
      <c r="A44" s="951"/>
      <c r="B44" s="959" t="s">
        <v>1173</v>
      </c>
      <c r="C44" s="960">
        <v>0</v>
      </c>
      <c r="D44" s="960">
        <v>0</v>
      </c>
      <c r="E44" s="961">
        <f t="shared" si="4"/>
        <v>0</v>
      </c>
      <c r="F44" s="962"/>
      <c r="G44" s="962"/>
      <c r="H44" s="963"/>
      <c r="I44" s="955">
        <v>0</v>
      </c>
      <c r="J44" s="955">
        <v>0</v>
      </c>
      <c r="K44" s="955">
        <f t="shared" si="2"/>
        <v>0</v>
      </c>
      <c r="L44" s="23"/>
    </row>
    <row r="45" spans="1:12" ht="23.25" x14ac:dyDescent="0.2">
      <c r="A45" s="951"/>
      <c r="B45" s="959" t="s">
        <v>1229</v>
      </c>
      <c r="C45" s="960">
        <v>249</v>
      </c>
      <c r="D45" s="960">
        <v>311</v>
      </c>
      <c r="E45" s="961">
        <f t="shared" si="4"/>
        <v>560</v>
      </c>
      <c r="F45" s="962"/>
      <c r="G45" s="962"/>
      <c r="H45" s="963"/>
      <c r="I45" s="955">
        <v>0</v>
      </c>
      <c r="J45" s="955">
        <v>0</v>
      </c>
      <c r="K45" s="955">
        <f t="shared" si="2"/>
        <v>0</v>
      </c>
      <c r="L45" s="23"/>
    </row>
    <row r="46" spans="1:12" ht="23.25" x14ac:dyDescent="0.2">
      <c r="A46" s="951"/>
      <c r="B46" s="959" t="s">
        <v>1230</v>
      </c>
      <c r="C46" s="960">
        <v>3954</v>
      </c>
      <c r="D46" s="960">
        <v>4355</v>
      </c>
      <c r="E46" s="961">
        <f t="shared" si="4"/>
        <v>8309</v>
      </c>
      <c r="F46" s="962"/>
      <c r="G46" s="962"/>
      <c r="H46" s="963"/>
      <c r="I46" s="955">
        <v>0</v>
      </c>
      <c r="J46" s="955">
        <v>0</v>
      </c>
      <c r="K46" s="955">
        <f t="shared" si="2"/>
        <v>0</v>
      </c>
      <c r="L46" s="23"/>
    </row>
    <row r="47" spans="1:12" ht="23.25" x14ac:dyDescent="0.2">
      <c r="A47" s="951"/>
      <c r="B47" s="959" t="s">
        <v>1231</v>
      </c>
      <c r="C47" s="960">
        <v>459</v>
      </c>
      <c r="D47" s="960">
        <v>447</v>
      </c>
      <c r="E47" s="961">
        <f t="shared" si="4"/>
        <v>906</v>
      </c>
      <c r="F47" s="962"/>
      <c r="G47" s="962"/>
      <c r="H47" s="963"/>
      <c r="I47" s="955">
        <v>0</v>
      </c>
      <c r="J47" s="955">
        <v>0</v>
      </c>
      <c r="K47" s="955">
        <f t="shared" si="2"/>
        <v>0</v>
      </c>
      <c r="L47" s="23"/>
    </row>
    <row r="48" spans="1:12" ht="23.25" x14ac:dyDescent="0.2">
      <c r="A48" s="951"/>
      <c r="B48" s="959" t="s">
        <v>1232</v>
      </c>
      <c r="C48" s="960">
        <v>4665</v>
      </c>
      <c r="D48" s="960">
        <v>3301</v>
      </c>
      <c r="E48" s="961">
        <f t="shared" si="4"/>
        <v>7966</v>
      </c>
      <c r="F48" s="962"/>
      <c r="G48" s="962"/>
      <c r="H48" s="963"/>
      <c r="I48" s="955">
        <v>0</v>
      </c>
      <c r="J48" s="955">
        <v>0</v>
      </c>
      <c r="K48" s="955">
        <f t="shared" si="2"/>
        <v>0</v>
      </c>
      <c r="L48" s="23"/>
    </row>
    <row r="49" spans="1:12" ht="23.25" x14ac:dyDescent="0.2">
      <c r="A49" s="951"/>
      <c r="B49" s="959" t="s">
        <v>1177</v>
      </c>
      <c r="C49" s="960">
        <v>0</v>
      </c>
      <c r="D49" s="960">
        <v>0</v>
      </c>
      <c r="E49" s="961">
        <f t="shared" si="4"/>
        <v>0</v>
      </c>
      <c r="F49" s="962"/>
      <c r="G49" s="962"/>
      <c r="H49" s="963"/>
      <c r="I49" s="955">
        <v>0</v>
      </c>
      <c r="J49" s="955">
        <v>0</v>
      </c>
      <c r="K49" s="955">
        <f t="shared" si="2"/>
        <v>0</v>
      </c>
      <c r="L49" s="23"/>
    </row>
    <row r="50" spans="1:12" ht="23.25" x14ac:dyDescent="0.2">
      <c r="A50" s="951"/>
      <c r="B50" s="959" t="s">
        <v>1233</v>
      </c>
      <c r="C50" s="960">
        <v>12686</v>
      </c>
      <c r="D50" s="960">
        <v>14298</v>
      </c>
      <c r="E50" s="961">
        <f t="shared" si="4"/>
        <v>26984</v>
      </c>
      <c r="F50" s="962"/>
      <c r="G50" s="962"/>
      <c r="H50" s="963"/>
      <c r="I50" s="955">
        <v>0</v>
      </c>
      <c r="J50" s="955">
        <v>0</v>
      </c>
      <c r="K50" s="955">
        <f t="shared" si="2"/>
        <v>0</v>
      </c>
      <c r="L50" s="23"/>
    </row>
    <row r="51" spans="1:12" ht="23.25" x14ac:dyDescent="0.2">
      <c r="A51" s="951"/>
      <c r="B51" s="959" t="s">
        <v>1234</v>
      </c>
      <c r="C51" s="960">
        <v>870</v>
      </c>
      <c r="D51" s="960">
        <v>1096</v>
      </c>
      <c r="E51" s="961">
        <f t="shared" si="4"/>
        <v>1966</v>
      </c>
      <c r="F51" s="962"/>
      <c r="G51" s="962"/>
      <c r="H51" s="963"/>
      <c r="I51" s="955">
        <v>0</v>
      </c>
      <c r="J51" s="955">
        <v>0</v>
      </c>
      <c r="K51" s="955">
        <f t="shared" si="2"/>
        <v>0</v>
      </c>
      <c r="L51" s="23"/>
    </row>
    <row r="52" spans="1:12" ht="23.25" x14ac:dyDescent="0.2">
      <c r="A52" s="951"/>
      <c r="B52" s="959" t="s">
        <v>1235</v>
      </c>
      <c r="C52" s="960">
        <v>1311</v>
      </c>
      <c r="D52" s="960">
        <v>1773</v>
      </c>
      <c r="E52" s="961">
        <f t="shared" si="4"/>
        <v>3084</v>
      </c>
      <c r="F52" s="962"/>
      <c r="G52" s="962"/>
      <c r="H52" s="963"/>
      <c r="I52" s="955">
        <v>0</v>
      </c>
      <c r="J52" s="955">
        <v>0</v>
      </c>
      <c r="K52" s="955">
        <f t="shared" si="2"/>
        <v>0</v>
      </c>
      <c r="L52" s="23"/>
    </row>
    <row r="53" spans="1:12" ht="23.25" x14ac:dyDescent="0.2">
      <c r="A53" s="951"/>
      <c r="B53" s="959" t="s">
        <v>1236</v>
      </c>
      <c r="C53" s="960">
        <v>0</v>
      </c>
      <c r="D53" s="960">
        <v>0</v>
      </c>
      <c r="E53" s="961">
        <f t="shared" si="4"/>
        <v>0</v>
      </c>
      <c r="F53" s="962"/>
      <c r="G53" s="962"/>
      <c r="H53" s="963"/>
      <c r="I53" s="955">
        <v>0</v>
      </c>
      <c r="J53" s="955">
        <v>0</v>
      </c>
      <c r="K53" s="955">
        <f t="shared" si="2"/>
        <v>0</v>
      </c>
      <c r="L53" s="23"/>
    </row>
    <row r="54" spans="1:12" ht="23.25" x14ac:dyDescent="0.2">
      <c r="A54" s="951"/>
      <c r="B54" s="959" t="s">
        <v>1192</v>
      </c>
      <c r="C54" s="960">
        <v>2631</v>
      </c>
      <c r="D54" s="960">
        <v>2489</v>
      </c>
      <c r="E54" s="961">
        <f t="shared" si="4"/>
        <v>5120</v>
      </c>
      <c r="F54" s="962"/>
      <c r="G54" s="962"/>
      <c r="H54" s="963"/>
      <c r="I54" s="955">
        <v>0</v>
      </c>
      <c r="J54" s="955">
        <v>0</v>
      </c>
      <c r="K54" s="955">
        <f t="shared" si="2"/>
        <v>0</v>
      </c>
      <c r="L54" s="23"/>
    </row>
    <row r="55" spans="1:12" ht="23.25" x14ac:dyDescent="0.2">
      <c r="A55" s="951"/>
      <c r="B55" s="959" t="s">
        <v>1237</v>
      </c>
      <c r="C55" s="960">
        <v>5556</v>
      </c>
      <c r="D55" s="960">
        <v>6270</v>
      </c>
      <c r="E55" s="961">
        <f t="shared" si="4"/>
        <v>11826</v>
      </c>
      <c r="F55" s="962"/>
      <c r="G55" s="962"/>
      <c r="H55" s="963"/>
      <c r="I55" s="955">
        <v>0</v>
      </c>
      <c r="J55" s="955">
        <v>0</v>
      </c>
      <c r="K55" s="955">
        <f t="shared" si="2"/>
        <v>0</v>
      </c>
      <c r="L55" s="23"/>
    </row>
    <row r="56" spans="1:12" ht="23.25" x14ac:dyDescent="0.2">
      <c r="A56" s="951"/>
      <c r="B56" s="959" t="s">
        <v>1238</v>
      </c>
      <c r="C56" s="960">
        <v>263</v>
      </c>
      <c r="D56" s="960">
        <v>258</v>
      </c>
      <c r="E56" s="961">
        <f t="shared" si="4"/>
        <v>521</v>
      </c>
      <c r="F56" s="962"/>
      <c r="G56" s="962"/>
      <c r="H56" s="963"/>
      <c r="I56" s="955">
        <v>0</v>
      </c>
      <c r="J56" s="955">
        <v>0</v>
      </c>
      <c r="K56" s="955">
        <f t="shared" si="2"/>
        <v>0</v>
      </c>
      <c r="L56" s="23"/>
    </row>
    <row r="57" spans="1:12" ht="23.25" x14ac:dyDescent="0.2">
      <c r="A57" s="951"/>
      <c r="B57" s="959" t="s">
        <v>1239</v>
      </c>
      <c r="C57" s="960">
        <v>0</v>
      </c>
      <c r="D57" s="960">
        <v>0</v>
      </c>
      <c r="E57" s="961">
        <f t="shared" si="4"/>
        <v>0</v>
      </c>
      <c r="F57" s="962"/>
      <c r="G57" s="962"/>
      <c r="H57" s="963"/>
      <c r="I57" s="955">
        <v>0</v>
      </c>
      <c r="J57" s="955">
        <v>0</v>
      </c>
      <c r="K57" s="955">
        <f t="shared" si="2"/>
        <v>0</v>
      </c>
      <c r="L57" s="23"/>
    </row>
    <row r="58" spans="1:12" ht="23.25" x14ac:dyDescent="0.2">
      <c r="A58" s="951"/>
      <c r="B58" s="959" t="s">
        <v>1184</v>
      </c>
      <c r="C58" s="960">
        <v>0</v>
      </c>
      <c r="D58" s="960">
        <v>0</v>
      </c>
      <c r="E58" s="961">
        <f t="shared" si="4"/>
        <v>0</v>
      </c>
      <c r="F58" s="962"/>
      <c r="G58" s="962"/>
      <c r="H58" s="963"/>
      <c r="I58" s="955">
        <v>0</v>
      </c>
      <c r="J58" s="955">
        <v>0</v>
      </c>
      <c r="K58" s="955">
        <f t="shared" si="2"/>
        <v>0</v>
      </c>
      <c r="L58" s="23"/>
    </row>
    <row r="59" spans="1:12" ht="23.25" x14ac:dyDescent="0.2">
      <c r="A59" s="951"/>
      <c r="B59" s="959" t="s">
        <v>1240</v>
      </c>
      <c r="C59" s="960">
        <v>0</v>
      </c>
      <c r="D59" s="960">
        <v>0</v>
      </c>
      <c r="E59" s="961">
        <f t="shared" si="4"/>
        <v>0</v>
      </c>
      <c r="F59" s="962"/>
      <c r="G59" s="962"/>
      <c r="H59" s="963"/>
      <c r="I59" s="955">
        <v>0</v>
      </c>
      <c r="J59" s="955">
        <v>0</v>
      </c>
      <c r="K59" s="955">
        <f t="shared" si="2"/>
        <v>0</v>
      </c>
      <c r="L59" s="23"/>
    </row>
    <row r="60" spans="1:12" ht="23.25" x14ac:dyDescent="0.2">
      <c r="A60" s="951"/>
      <c r="B60" s="959" t="s">
        <v>1185</v>
      </c>
      <c r="C60" s="960">
        <v>2043</v>
      </c>
      <c r="D60" s="960">
        <v>2872</v>
      </c>
      <c r="E60" s="961">
        <f t="shared" si="4"/>
        <v>4915</v>
      </c>
      <c r="F60" s="962"/>
      <c r="G60" s="962"/>
      <c r="H60" s="963"/>
      <c r="I60" s="955">
        <v>0</v>
      </c>
      <c r="J60" s="955">
        <v>0</v>
      </c>
      <c r="K60" s="955">
        <f t="shared" si="2"/>
        <v>0</v>
      </c>
      <c r="L60" s="23"/>
    </row>
    <row r="61" spans="1:12" ht="23.25" x14ac:dyDescent="0.2">
      <c r="A61" s="951"/>
      <c r="B61" s="959" t="s">
        <v>1241</v>
      </c>
      <c r="C61" s="960">
        <v>2391</v>
      </c>
      <c r="D61" s="960">
        <v>2258</v>
      </c>
      <c r="E61" s="961">
        <f t="shared" si="4"/>
        <v>4649</v>
      </c>
      <c r="F61" s="962"/>
      <c r="G61" s="962"/>
      <c r="H61" s="963"/>
      <c r="I61" s="955">
        <v>0</v>
      </c>
      <c r="J61" s="955">
        <v>0</v>
      </c>
      <c r="K61" s="955">
        <f t="shared" si="2"/>
        <v>0</v>
      </c>
      <c r="L61" s="23"/>
    </row>
    <row r="62" spans="1:12" ht="23.25" x14ac:dyDescent="0.2">
      <c r="A62" s="951"/>
      <c r="B62" s="959" t="s">
        <v>1187</v>
      </c>
      <c r="C62" s="960">
        <v>0</v>
      </c>
      <c r="D62" s="960">
        <v>0</v>
      </c>
      <c r="E62" s="961">
        <f t="shared" si="4"/>
        <v>0</v>
      </c>
      <c r="F62" s="962"/>
      <c r="G62" s="962"/>
      <c r="H62" s="963"/>
      <c r="I62" s="955">
        <v>0</v>
      </c>
      <c r="J62" s="955">
        <v>0</v>
      </c>
      <c r="K62" s="955">
        <f t="shared" si="2"/>
        <v>0</v>
      </c>
      <c r="L62" s="23"/>
    </row>
    <row r="63" spans="1:12" ht="23.25" x14ac:dyDescent="0.2">
      <c r="A63" s="951"/>
      <c r="B63" s="959" t="s">
        <v>1189</v>
      </c>
      <c r="C63" s="960">
        <v>545</v>
      </c>
      <c r="D63" s="960">
        <v>681</v>
      </c>
      <c r="E63" s="961">
        <f t="shared" si="4"/>
        <v>1226</v>
      </c>
      <c r="F63" s="962"/>
      <c r="G63" s="962"/>
      <c r="H63" s="963"/>
      <c r="I63" s="955">
        <v>0</v>
      </c>
      <c r="J63" s="955">
        <v>0</v>
      </c>
      <c r="K63" s="955">
        <f t="shared" si="2"/>
        <v>0</v>
      </c>
      <c r="L63" s="23"/>
    </row>
    <row r="64" spans="1:12" ht="23.25" x14ac:dyDescent="0.2">
      <c r="A64" s="951"/>
      <c r="B64" s="959" t="s">
        <v>1242</v>
      </c>
      <c r="C64" s="960">
        <v>0</v>
      </c>
      <c r="D64" s="960">
        <v>0</v>
      </c>
      <c r="E64" s="961">
        <f t="shared" si="4"/>
        <v>0</v>
      </c>
      <c r="F64" s="962"/>
      <c r="G64" s="962"/>
      <c r="H64" s="963"/>
      <c r="I64" s="955">
        <v>0</v>
      </c>
      <c r="J64" s="955">
        <v>0</v>
      </c>
      <c r="K64" s="955">
        <f t="shared" si="2"/>
        <v>0</v>
      </c>
      <c r="L64" s="23"/>
    </row>
    <row r="65" spans="1:12" ht="23.25" x14ac:dyDescent="0.2">
      <c r="A65" s="951"/>
      <c r="B65" s="959" t="s">
        <v>1243</v>
      </c>
      <c r="C65" s="960">
        <v>0</v>
      </c>
      <c r="D65" s="960">
        <v>0</v>
      </c>
      <c r="E65" s="961">
        <f t="shared" si="4"/>
        <v>0</v>
      </c>
      <c r="F65" s="962"/>
      <c r="G65" s="962"/>
      <c r="H65" s="963"/>
      <c r="I65" s="955">
        <v>0</v>
      </c>
      <c r="J65" s="955">
        <v>0</v>
      </c>
      <c r="K65" s="955">
        <f t="shared" si="2"/>
        <v>0</v>
      </c>
      <c r="L65" s="23"/>
    </row>
    <row r="66" spans="1:12" ht="23.25" x14ac:dyDescent="0.2">
      <c r="A66" s="951"/>
      <c r="B66" s="959" t="s">
        <v>1244</v>
      </c>
      <c r="C66" s="960">
        <v>0</v>
      </c>
      <c r="D66" s="960">
        <v>0</v>
      </c>
      <c r="E66" s="961">
        <f t="shared" si="4"/>
        <v>0</v>
      </c>
      <c r="F66" s="962"/>
      <c r="G66" s="962"/>
      <c r="H66" s="963"/>
      <c r="I66" s="955">
        <v>0</v>
      </c>
      <c r="J66" s="955">
        <v>0</v>
      </c>
      <c r="K66" s="955">
        <f t="shared" si="2"/>
        <v>0</v>
      </c>
      <c r="L66" s="23"/>
    </row>
    <row r="67" spans="1:12" ht="23.25" x14ac:dyDescent="0.2">
      <c r="A67" s="951"/>
      <c r="B67" s="959" t="s">
        <v>1245</v>
      </c>
      <c r="C67" s="960">
        <v>0</v>
      </c>
      <c r="D67" s="960">
        <v>0</v>
      </c>
      <c r="E67" s="961">
        <f t="shared" si="4"/>
        <v>0</v>
      </c>
      <c r="F67" s="962"/>
      <c r="G67" s="962"/>
      <c r="H67" s="963"/>
      <c r="I67" s="955">
        <v>0</v>
      </c>
      <c r="J67" s="955">
        <v>0</v>
      </c>
      <c r="K67" s="955">
        <f t="shared" si="2"/>
        <v>0</v>
      </c>
      <c r="L67" s="23"/>
    </row>
    <row r="68" spans="1:12" ht="23.25" x14ac:dyDescent="0.2">
      <c r="A68" s="951"/>
      <c r="B68" s="959" t="s">
        <v>1246</v>
      </c>
      <c r="C68" s="960">
        <v>0</v>
      </c>
      <c r="D68" s="960">
        <v>0</v>
      </c>
      <c r="E68" s="961">
        <f t="shared" si="4"/>
        <v>0</v>
      </c>
      <c r="F68" s="962"/>
      <c r="G68" s="962"/>
      <c r="H68" s="963"/>
      <c r="I68" s="955">
        <v>0</v>
      </c>
      <c r="J68" s="955">
        <v>0</v>
      </c>
      <c r="K68" s="955">
        <f t="shared" si="2"/>
        <v>0</v>
      </c>
      <c r="L68" s="23"/>
    </row>
    <row r="69" spans="1:12" ht="23.25" x14ac:dyDescent="0.2">
      <c r="A69" s="951"/>
      <c r="B69" s="959" t="s">
        <v>1247</v>
      </c>
      <c r="C69" s="960">
        <v>0</v>
      </c>
      <c r="D69" s="960">
        <v>0</v>
      </c>
      <c r="E69" s="961">
        <f t="shared" si="4"/>
        <v>0</v>
      </c>
      <c r="F69" s="962"/>
      <c r="G69" s="962"/>
      <c r="H69" s="963"/>
      <c r="I69" s="955">
        <v>0</v>
      </c>
      <c r="J69" s="955">
        <v>0</v>
      </c>
      <c r="K69" s="955">
        <f t="shared" si="2"/>
        <v>0</v>
      </c>
      <c r="L69" s="23"/>
    </row>
    <row r="70" spans="1:12" ht="23.25" x14ac:dyDescent="0.2">
      <c r="A70" s="951"/>
      <c r="B70" s="959" t="s">
        <v>1248</v>
      </c>
      <c r="C70" s="960">
        <v>0</v>
      </c>
      <c r="D70" s="960">
        <v>0</v>
      </c>
      <c r="E70" s="961">
        <f t="shared" si="4"/>
        <v>0</v>
      </c>
      <c r="F70" s="962"/>
      <c r="G70" s="962"/>
      <c r="H70" s="963"/>
      <c r="I70" s="955">
        <v>0</v>
      </c>
      <c r="J70" s="955">
        <v>0</v>
      </c>
      <c r="K70" s="955">
        <f t="shared" si="2"/>
        <v>0</v>
      </c>
      <c r="L70" s="23"/>
    </row>
    <row r="71" spans="1:12" ht="23.25" x14ac:dyDescent="0.2">
      <c r="A71" s="951"/>
      <c r="B71" s="959" t="s">
        <v>1249</v>
      </c>
      <c r="C71" s="960">
        <v>0</v>
      </c>
      <c r="D71" s="960">
        <v>0</v>
      </c>
      <c r="E71" s="961">
        <f t="shared" si="4"/>
        <v>0</v>
      </c>
      <c r="F71" s="962"/>
      <c r="G71" s="962"/>
      <c r="H71" s="963"/>
      <c r="I71" s="955">
        <v>0</v>
      </c>
      <c r="J71" s="955">
        <v>0</v>
      </c>
      <c r="K71" s="955">
        <f t="shared" si="2"/>
        <v>0</v>
      </c>
      <c r="L71" s="23"/>
    </row>
    <row r="72" spans="1:12" ht="23.25" x14ac:dyDescent="0.2">
      <c r="A72" s="951"/>
      <c r="B72" s="959" t="s">
        <v>1250</v>
      </c>
      <c r="C72" s="960">
        <v>11127</v>
      </c>
      <c r="D72" s="960">
        <v>12967</v>
      </c>
      <c r="E72" s="961">
        <f t="shared" si="4"/>
        <v>24094</v>
      </c>
      <c r="F72" s="960">
        <v>119</v>
      </c>
      <c r="G72" s="960">
        <v>198</v>
      </c>
      <c r="H72" s="961">
        <f t="shared" ref="H72:H88" si="5">SUM(F72:G72)</f>
        <v>317</v>
      </c>
      <c r="I72" s="955">
        <v>0</v>
      </c>
      <c r="J72" s="955">
        <v>0</v>
      </c>
      <c r="K72" s="955">
        <f t="shared" si="2"/>
        <v>0</v>
      </c>
      <c r="L72" s="23"/>
    </row>
    <row r="73" spans="1:12" ht="46.5" x14ac:dyDescent="0.2">
      <c r="A73" s="951"/>
      <c r="B73" s="964" t="s">
        <v>1388</v>
      </c>
      <c r="C73" s="960">
        <v>0</v>
      </c>
      <c r="D73" s="960">
        <v>0</v>
      </c>
      <c r="E73" s="961">
        <f t="shared" si="4"/>
        <v>0</v>
      </c>
      <c r="F73" s="960">
        <v>0</v>
      </c>
      <c r="G73" s="960">
        <v>0</v>
      </c>
      <c r="H73" s="961">
        <f t="shared" si="5"/>
        <v>0</v>
      </c>
      <c r="I73" s="955">
        <v>0</v>
      </c>
      <c r="J73" s="955">
        <v>0</v>
      </c>
      <c r="K73" s="955">
        <f t="shared" si="2"/>
        <v>0</v>
      </c>
      <c r="L73" s="23"/>
    </row>
    <row r="74" spans="1:12" ht="23.25" x14ac:dyDescent="0.2">
      <c r="A74" s="951"/>
      <c r="B74" s="959" t="s">
        <v>1251</v>
      </c>
      <c r="C74" s="960">
        <v>2066</v>
      </c>
      <c r="D74" s="960">
        <v>2912</v>
      </c>
      <c r="E74" s="961">
        <f t="shared" si="4"/>
        <v>4978</v>
      </c>
      <c r="F74" s="960">
        <v>2</v>
      </c>
      <c r="G74" s="960">
        <v>1</v>
      </c>
      <c r="H74" s="961">
        <f t="shared" si="5"/>
        <v>3</v>
      </c>
      <c r="I74" s="955">
        <v>0</v>
      </c>
      <c r="J74" s="955">
        <v>0</v>
      </c>
      <c r="K74" s="955">
        <f t="shared" si="2"/>
        <v>0</v>
      </c>
      <c r="L74" s="23"/>
    </row>
    <row r="75" spans="1:12" ht="23.25" x14ac:dyDescent="0.2">
      <c r="A75" s="951"/>
      <c r="B75" s="959" t="s">
        <v>1252</v>
      </c>
      <c r="C75" s="960">
        <v>0</v>
      </c>
      <c r="D75" s="960">
        <v>0</v>
      </c>
      <c r="E75" s="961">
        <f t="shared" si="4"/>
        <v>0</v>
      </c>
      <c r="F75" s="960">
        <v>0</v>
      </c>
      <c r="G75" s="960">
        <v>0</v>
      </c>
      <c r="H75" s="961">
        <f t="shared" si="5"/>
        <v>0</v>
      </c>
      <c r="I75" s="955">
        <v>0</v>
      </c>
      <c r="J75" s="955">
        <v>0</v>
      </c>
      <c r="K75" s="955">
        <f t="shared" si="2"/>
        <v>0</v>
      </c>
      <c r="L75" s="23"/>
    </row>
    <row r="76" spans="1:12" ht="23.25" x14ac:dyDescent="0.2">
      <c r="A76" s="951"/>
      <c r="B76" s="959" t="s">
        <v>1191</v>
      </c>
      <c r="C76" s="960">
        <v>555</v>
      </c>
      <c r="D76" s="960">
        <v>577</v>
      </c>
      <c r="E76" s="961">
        <f t="shared" si="4"/>
        <v>1132</v>
      </c>
      <c r="F76" s="960">
        <v>21</v>
      </c>
      <c r="G76" s="960">
        <v>33</v>
      </c>
      <c r="H76" s="961">
        <f t="shared" si="5"/>
        <v>54</v>
      </c>
      <c r="I76" s="955">
        <v>0</v>
      </c>
      <c r="J76" s="955">
        <v>0</v>
      </c>
      <c r="K76" s="955">
        <f t="shared" si="2"/>
        <v>0</v>
      </c>
      <c r="L76" s="23"/>
    </row>
    <row r="77" spans="1:12" ht="23.25" x14ac:dyDescent="0.2">
      <c r="A77" s="951"/>
      <c r="B77" s="959" t="s">
        <v>1183</v>
      </c>
      <c r="C77" s="960">
        <v>13821</v>
      </c>
      <c r="D77" s="960">
        <v>19541</v>
      </c>
      <c r="E77" s="961">
        <f t="shared" si="4"/>
        <v>33362</v>
      </c>
      <c r="F77" s="960">
        <v>0</v>
      </c>
      <c r="G77" s="960">
        <v>0</v>
      </c>
      <c r="H77" s="961">
        <f t="shared" si="5"/>
        <v>0</v>
      </c>
      <c r="I77" s="955">
        <v>0</v>
      </c>
      <c r="J77" s="955">
        <v>0</v>
      </c>
      <c r="K77" s="955">
        <f t="shared" si="2"/>
        <v>0</v>
      </c>
      <c r="L77" s="23"/>
    </row>
    <row r="78" spans="1:12" ht="23.25" x14ac:dyDescent="0.2">
      <c r="A78" s="951"/>
      <c r="B78" s="959" t="s">
        <v>1253</v>
      </c>
      <c r="C78" s="960">
        <v>0</v>
      </c>
      <c r="D78" s="960">
        <v>0</v>
      </c>
      <c r="E78" s="961">
        <f t="shared" si="4"/>
        <v>0</v>
      </c>
      <c r="F78" s="960">
        <v>0</v>
      </c>
      <c r="G78" s="960">
        <v>0</v>
      </c>
      <c r="H78" s="961">
        <f t="shared" si="5"/>
        <v>0</v>
      </c>
      <c r="I78" s="955">
        <v>0</v>
      </c>
      <c r="J78" s="955">
        <v>0</v>
      </c>
      <c r="K78" s="955">
        <f t="shared" si="2"/>
        <v>0</v>
      </c>
      <c r="L78" s="23"/>
    </row>
    <row r="79" spans="1:12" ht="23.25" x14ac:dyDescent="0.2">
      <c r="A79" s="951"/>
      <c r="B79" s="959" t="s">
        <v>1254</v>
      </c>
      <c r="C79" s="960">
        <v>894</v>
      </c>
      <c r="D79" s="960">
        <v>1066</v>
      </c>
      <c r="E79" s="961">
        <f t="shared" si="4"/>
        <v>1960</v>
      </c>
      <c r="F79" s="960">
        <v>10</v>
      </c>
      <c r="G79" s="960">
        <v>18</v>
      </c>
      <c r="H79" s="961">
        <f t="shared" si="5"/>
        <v>28</v>
      </c>
      <c r="I79" s="955">
        <v>0</v>
      </c>
      <c r="J79" s="955">
        <v>0</v>
      </c>
      <c r="K79" s="955">
        <f t="shared" si="2"/>
        <v>0</v>
      </c>
      <c r="L79" s="23"/>
    </row>
    <row r="80" spans="1:12" ht="23.25" x14ac:dyDescent="0.2">
      <c r="A80" s="951"/>
      <c r="B80" s="959" t="s">
        <v>1255</v>
      </c>
      <c r="C80" s="960">
        <v>0</v>
      </c>
      <c r="D80" s="960">
        <v>0</v>
      </c>
      <c r="E80" s="961">
        <f t="shared" si="4"/>
        <v>0</v>
      </c>
      <c r="F80" s="960">
        <v>0</v>
      </c>
      <c r="G80" s="960">
        <v>0</v>
      </c>
      <c r="H80" s="961">
        <f t="shared" si="5"/>
        <v>0</v>
      </c>
      <c r="I80" s="955">
        <v>0</v>
      </c>
      <c r="J80" s="955">
        <v>0</v>
      </c>
      <c r="K80" s="955">
        <f t="shared" ref="K80:K95" si="6">SUM(I80:J80)</f>
        <v>0</v>
      </c>
      <c r="L80" s="23"/>
    </row>
    <row r="81" spans="1:12" ht="23.25" x14ac:dyDescent="0.2">
      <c r="A81" s="951"/>
      <c r="B81" s="959" t="s">
        <v>1256</v>
      </c>
      <c r="C81" s="960">
        <v>9790</v>
      </c>
      <c r="D81" s="960">
        <v>12377</v>
      </c>
      <c r="E81" s="961">
        <f t="shared" si="4"/>
        <v>22167</v>
      </c>
      <c r="F81" s="960">
        <v>259</v>
      </c>
      <c r="G81" s="960">
        <v>291</v>
      </c>
      <c r="H81" s="961">
        <f t="shared" si="5"/>
        <v>550</v>
      </c>
      <c r="I81" s="955">
        <v>0</v>
      </c>
      <c r="J81" s="955">
        <v>0</v>
      </c>
      <c r="K81" s="955">
        <f t="shared" si="6"/>
        <v>0</v>
      </c>
      <c r="L81" s="23"/>
    </row>
    <row r="82" spans="1:12" ht="23.25" x14ac:dyDescent="0.2">
      <c r="A82" s="951"/>
      <c r="B82" s="959" t="s">
        <v>1257</v>
      </c>
      <c r="C82" s="960">
        <v>4549</v>
      </c>
      <c r="D82" s="960">
        <v>5797</v>
      </c>
      <c r="E82" s="961">
        <f t="shared" si="4"/>
        <v>10346</v>
      </c>
      <c r="F82" s="960">
        <v>4</v>
      </c>
      <c r="G82" s="960">
        <v>5</v>
      </c>
      <c r="H82" s="961">
        <f t="shared" si="5"/>
        <v>9</v>
      </c>
      <c r="I82" s="955">
        <v>0</v>
      </c>
      <c r="J82" s="955">
        <v>0</v>
      </c>
      <c r="K82" s="955">
        <f t="shared" si="6"/>
        <v>0</v>
      </c>
      <c r="L82" s="23"/>
    </row>
    <row r="83" spans="1:12" ht="23.25" x14ac:dyDescent="0.2">
      <c r="A83" s="951"/>
      <c r="B83" s="959" t="s">
        <v>1258</v>
      </c>
      <c r="C83" s="960">
        <v>971</v>
      </c>
      <c r="D83" s="960">
        <v>1231</v>
      </c>
      <c r="E83" s="961">
        <f t="shared" si="4"/>
        <v>2202</v>
      </c>
      <c r="F83" s="960">
        <v>8</v>
      </c>
      <c r="G83" s="960">
        <v>36</v>
      </c>
      <c r="H83" s="961">
        <f t="shared" si="5"/>
        <v>44</v>
      </c>
      <c r="I83" s="955">
        <v>0</v>
      </c>
      <c r="J83" s="955">
        <v>0</v>
      </c>
      <c r="K83" s="955">
        <f t="shared" si="6"/>
        <v>0</v>
      </c>
      <c r="L83" s="23"/>
    </row>
    <row r="84" spans="1:12" ht="23.25" x14ac:dyDescent="0.2">
      <c r="A84" s="951"/>
      <c r="B84" s="959" t="s">
        <v>1259</v>
      </c>
      <c r="C84" s="960">
        <v>205</v>
      </c>
      <c r="D84" s="960">
        <v>262</v>
      </c>
      <c r="E84" s="961">
        <f t="shared" si="4"/>
        <v>467</v>
      </c>
      <c r="F84" s="960">
        <v>0</v>
      </c>
      <c r="G84" s="960">
        <v>0</v>
      </c>
      <c r="H84" s="961">
        <f t="shared" si="5"/>
        <v>0</v>
      </c>
      <c r="I84" s="955">
        <v>0</v>
      </c>
      <c r="J84" s="955">
        <v>0</v>
      </c>
      <c r="K84" s="955">
        <f t="shared" si="6"/>
        <v>0</v>
      </c>
      <c r="L84" s="23"/>
    </row>
    <row r="85" spans="1:12" ht="23.25" x14ac:dyDescent="0.2">
      <c r="A85" s="951"/>
      <c r="B85" s="959" t="s">
        <v>1260</v>
      </c>
      <c r="C85" s="960">
        <v>2545</v>
      </c>
      <c r="D85" s="960">
        <v>3124</v>
      </c>
      <c r="E85" s="961">
        <f t="shared" si="4"/>
        <v>5669</v>
      </c>
      <c r="F85" s="960">
        <v>0</v>
      </c>
      <c r="G85" s="960">
        <v>0</v>
      </c>
      <c r="H85" s="961">
        <f t="shared" si="5"/>
        <v>0</v>
      </c>
      <c r="I85" s="955">
        <v>0</v>
      </c>
      <c r="J85" s="955">
        <v>0</v>
      </c>
      <c r="K85" s="955">
        <f t="shared" si="6"/>
        <v>0</v>
      </c>
      <c r="L85" s="23"/>
    </row>
    <row r="86" spans="1:12" ht="23.25" x14ac:dyDescent="0.2">
      <c r="A86" s="951"/>
      <c r="B86" s="959" t="s">
        <v>1261</v>
      </c>
      <c r="C86" s="960">
        <v>2735</v>
      </c>
      <c r="D86" s="960">
        <v>1496</v>
      </c>
      <c r="E86" s="961">
        <f t="shared" si="4"/>
        <v>4231</v>
      </c>
      <c r="F86" s="960">
        <v>82</v>
      </c>
      <c r="G86" s="960">
        <v>0</v>
      </c>
      <c r="H86" s="961">
        <f t="shared" si="5"/>
        <v>82</v>
      </c>
      <c r="I86" s="955">
        <v>0</v>
      </c>
      <c r="J86" s="955">
        <v>0</v>
      </c>
      <c r="K86" s="955">
        <f t="shared" si="6"/>
        <v>0</v>
      </c>
      <c r="L86" s="23"/>
    </row>
    <row r="87" spans="1:12" ht="23.25" x14ac:dyDescent="0.2">
      <c r="A87" s="951"/>
      <c r="B87" s="959" t="s">
        <v>1262</v>
      </c>
      <c r="C87" s="960">
        <v>10396</v>
      </c>
      <c r="D87" s="960">
        <v>10179</v>
      </c>
      <c r="E87" s="961">
        <f t="shared" si="4"/>
        <v>20575</v>
      </c>
      <c r="F87" s="960">
        <v>19</v>
      </c>
      <c r="G87" s="960">
        <v>24</v>
      </c>
      <c r="H87" s="961">
        <f t="shared" si="5"/>
        <v>43</v>
      </c>
      <c r="I87" s="955">
        <v>0</v>
      </c>
      <c r="J87" s="955">
        <v>0</v>
      </c>
      <c r="K87" s="955">
        <f t="shared" si="6"/>
        <v>0</v>
      </c>
      <c r="L87" s="23"/>
    </row>
    <row r="88" spans="1:12" ht="23.25" x14ac:dyDescent="0.2">
      <c r="A88" s="951"/>
      <c r="B88" s="959" t="s">
        <v>1188</v>
      </c>
      <c r="C88" s="960">
        <v>0</v>
      </c>
      <c r="D88" s="960">
        <v>0</v>
      </c>
      <c r="E88" s="961">
        <f t="shared" si="4"/>
        <v>0</v>
      </c>
      <c r="F88" s="960">
        <v>0</v>
      </c>
      <c r="G88" s="960">
        <v>0</v>
      </c>
      <c r="H88" s="961">
        <f t="shared" si="5"/>
        <v>0</v>
      </c>
      <c r="I88" s="955">
        <v>0</v>
      </c>
      <c r="J88" s="955">
        <v>0</v>
      </c>
      <c r="K88" s="955">
        <f t="shared" si="6"/>
        <v>0</v>
      </c>
      <c r="L88" s="23"/>
    </row>
    <row r="89" spans="1:12" ht="23.25" x14ac:dyDescent="0.2">
      <c r="A89" s="951"/>
      <c r="B89" s="959" t="s">
        <v>1263</v>
      </c>
      <c r="C89" s="960">
        <v>377</v>
      </c>
      <c r="D89" s="960">
        <v>745</v>
      </c>
      <c r="E89" s="961">
        <f t="shared" si="4"/>
        <v>1122</v>
      </c>
      <c r="F89" s="965"/>
      <c r="G89" s="965"/>
      <c r="H89" s="966"/>
      <c r="I89" s="955">
        <v>0</v>
      </c>
      <c r="J89" s="955">
        <v>0</v>
      </c>
      <c r="K89" s="955">
        <f t="shared" si="6"/>
        <v>0</v>
      </c>
      <c r="L89" s="23"/>
    </row>
    <row r="90" spans="1:12" ht="23.25" x14ac:dyDescent="0.2">
      <c r="A90" s="951"/>
      <c r="B90" s="959" t="s">
        <v>1264</v>
      </c>
      <c r="C90" s="960">
        <v>0</v>
      </c>
      <c r="D90" s="960">
        <v>0</v>
      </c>
      <c r="E90" s="961">
        <f t="shared" si="4"/>
        <v>0</v>
      </c>
      <c r="F90" s="960">
        <v>0</v>
      </c>
      <c r="G90" s="960">
        <v>0</v>
      </c>
      <c r="H90" s="961">
        <f t="shared" ref="H90:H95" si="7">SUM(F90:G90)</f>
        <v>0</v>
      </c>
      <c r="I90" s="955">
        <v>0</v>
      </c>
      <c r="J90" s="955">
        <v>0</v>
      </c>
      <c r="K90" s="955">
        <f t="shared" si="6"/>
        <v>0</v>
      </c>
      <c r="L90" s="23"/>
    </row>
    <row r="91" spans="1:12" ht="23.25" x14ac:dyDescent="0.2">
      <c r="A91" s="951"/>
      <c r="B91" s="959" t="s">
        <v>1195</v>
      </c>
      <c r="C91" s="960">
        <v>740</v>
      </c>
      <c r="D91" s="960">
        <v>695</v>
      </c>
      <c r="E91" s="961">
        <f t="shared" si="4"/>
        <v>1435</v>
      </c>
      <c r="F91" s="960">
        <v>14</v>
      </c>
      <c r="G91" s="960">
        <v>13</v>
      </c>
      <c r="H91" s="961">
        <f t="shared" si="7"/>
        <v>27</v>
      </c>
      <c r="I91" s="955">
        <v>0</v>
      </c>
      <c r="J91" s="955">
        <v>0</v>
      </c>
      <c r="K91" s="955">
        <f t="shared" si="6"/>
        <v>0</v>
      </c>
      <c r="L91" s="23"/>
    </row>
    <row r="92" spans="1:12" ht="23.25" x14ac:dyDescent="0.2">
      <c r="A92" s="951"/>
      <c r="B92" s="959" t="s">
        <v>1265</v>
      </c>
      <c r="C92" s="960">
        <v>66</v>
      </c>
      <c r="D92" s="960">
        <v>201</v>
      </c>
      <c r="E92" s="961">
        <f t="shared" si="4"/>
        <v>267</v>
      </c>
      <c r="F92" s="960">
        <v>0</v>
      </c>
      <c r="G92" s="960">
        <v>46</v>
      </c>
      <c r="H92" s="961">
        <f t="shared" si="7"/>
        <v>46</v>
      </c>
      <c r="I92" s="955">
        <v>0</v>
      </c>
      <c r="J92" s="955">
        <v>0</v>
      </c>
      <c r="K92" s="955">
        <f t="shared" si="6"/>
        <v>0</v>
      </c>
      <c r="L92" s="23"/>
    </row>
    <row r="93" spans="1:12" ht="23.25" x14ac:dyDescent="0.2">
      <c r="A93" s="951"/>
      <c r="B93" s="959" t="s">
        <v>1193</v>
      </c>
      <c r="C93" s="960">
        <v>0</v>
      </c>
      <c r="D93" s="960">
        <v>0</v>
      </c>
      <c r="E93" s="961">
        <f t="shared" si="4"/>
        <v>0</v>
      </c>
      <c r="F93" s="960">
        <v>0</v>
      </c>
      <c r="G93" s="960">
        <v>0</v>
      </c>
      <c r="H93" s="961">
        <f t="shared" si="7"/>
        <v>0</v>
      </c>
      <c r="I93" s="955">
        <v>0</v>
      </c>
      <c r="J93" s="955">
        <v>0</v>
      </c>
      <c r="K93" s="955">
        <f t="shared" si="6"/>
        <v>0</v>
      </c>
      <c r="L93" s="23"/>
    </row>
    <row r="94" spans="1:12" ht="23.25" x14ac:dyDescent="0.2">
      <c r="A94" s="951"/>
      <c r="B94" s="959" t="s">
        <v>1266</v>
      </c>
      <c r="C94" s="960">
        <v>0</v>
      </c>
      <c r="D94" s="960">
        <v>0</v>
      </c>
      <c r="E94" s="961">
        <f t="shared" si="4"/>
        <v>0</v>
      </c>
      <c r="F94" s="960">
        <v>0</v>
      </c>
      <c r="G94" s="960">
        <v>0</v>
      </c>
      <c r="H94" s="961">
        <f t="shared" si="7"/>
        <v>0</v>
      </c>
      <c r="I94" s="955">
        <v>0</v>
      </c>
      <c r="J94" s="955">
        <v>0</v>
      </c>
      <c r="K94" s="955">
        <f t="shared" si="6"/>
        <v>0</v>
      </c>
      <c r="L94" s="23"/>
    </row>
    <row r="95" spans="1:12" ht="23.25" x14ac:dyDescent="0.2">
      <c r="A95" s="951"/>
      <c r="B95" s="967" t="s">
        <v>1267</v>
      </c>
      <c r="C95" s="960">
        <v>0</v>
      </c>
      <c r="D95" s="960">
        <v>0</v>
      </c>
      <c r="E95" s="961">
        <f t="shared" si="4"/>
        <v>0</v>
      </c>
      <c r="F95" s="960">
        <v>0</v>
      </c>
      <c r="G95" s="960">
        <v>0</v>
      </c>
      <c r="H95" s="961">
        <f t="shared" si="7"/>
        <v>0</v>
      </c>
      <c r="I95" s="955">
        <v>0</v>
      </c>
      <c r="J95" s="955">
        <v>0</v>
      </c>
      <c r="K95" s="955">
        <f t="shared" si="6"/>
        <v>0</v>
      </c>
      <c r="L95" s="23"/>
    </row>
    <row r="96" spans="1:12" ht="23.25" x14ac:dyDescent="0.2">
      <c r="A96" s="951">
        <v>3</v>
      </c>
      <c r="B96" s="952" t="s">
        <v>512</v>
      </c>
      <c r="C96" s="955"/>
      <c r="D96" s="955"/>
      <c r="E96" s="955"/>
      <c r="F96" s="955"/>
      <c r="G96" s="955"/>
      <c r="H96" s="955"/>
      <c r="I96" s="955"/>
      <c r="J96" s="955"/>
      <c r="K96" s="955"/>
      <c r="L96" s="14"/>
    </row>
    <row r="97" spans="1:12" ht="18" customHeight="1" x14ac:dyDescent="0.2">
      <c r="A97" s="951"/>
      <c r="B97" s="954">
        <v>1</v>
      </c>
      <c r="C97" s="955"/>
      <c r="D97" s="955"/>
      <c r="E97" s="955">
        <f t="shared" ref="E97:E110" si="8">SUM(C97:D97)</f>
        <v>0</v>
      </c>
      <c r="F97" s="955"/>
      <c r="G97" s="955"/>
      <c r="H97" s="955">
        <f t="shared" ref="H97:H110" si="9">SUM(F97:G97)</f>
        <v>0</v>
      </c>
      <c r="I97" s="955">
        <v>0</v>
      </c>
      <c r="J97" s="955">
        <v>0</v>
      </c>
      <c r="K97" s="955">
        <f>SUM(I97:J97)</f>
        <v>0</v>
      </c>
      <c r="L97" s="14"/>
    </row>
    <row r="98" spans="1:12" ht="18" customHeight="1" x14ac:dyDescent="0.2">
      <c r="A98" s="951"/>
      <c r="B98" s="954">
        <v>2</v>
      </c>
      <c r="C98" s="955"/>
      <c r="D98" s="955"/>
      <c r="E98" s="955">
        <f t="shared" si="8"/>
        <v>0</v>
      </c>
      <c r="F98" s="955"/>
      <c r="G98" s="955"/>
      <c r="H98" s="955">
        <f t="shared" si="9"/>
        <v>0</v>
      </c>
      <c r="I98" s="955">
        <v>0</v>
      </c>
      <c r="J98" s="955">
        <v>0</v>
      </c>
      <c r="K98" s="955">
        <f>SUM(I98:J98)</f>
        <v>0</v>
      </c>
      <c r="L98" s="14"/>
    </row>
    <row r="99" spans="1:12" ht="18" customHeight="1" x14ac:dyDescent="0.2">
      <c r="A99" s="951"/>
      <c r="B99" s="954">
        <v>3</v>
      </c>
      <c r="C99" s="955"/>
      <c r="D99" s="955"/>
      <c r="E99" s="955">
        <f t="shared" si="8"/>
        <v>0</v>
      </c>
      <c r="F99" s="955"/>
      <c r="G99" s="955"/>
      <c r="H99" s="955">
        <f t="shared" si="9"/>
        <v>0</v>
      </c>
      <c r="I99" s="955">
        <v>0</v>
      </c>
      <c r="J99" s="955">
        <v>0</v>
      </c>
      <c r="K99" s="955">
        <f>SUM(I99:J99)</f>
        <v>0</v>
      </c>
      <c r="L99" s="14"/>
    </row>
    <row r="100" spans="1:12" ht="18" customHeight="1" x14ac:dyDescent="0.2">
      <c r="A100" s="951"/>
      <c r="B100" s="952" t="s">
        <v>510</v>
      </c>
      <c r="C100" s="955"/>
      <c r="D100" s="955"/>
      <c r="E100" s="955">
        <f t="shared" si="8"/>
        <v>0</v>
      </c>
      <c r="F100" s="955"/>
      <c r="G100" s="955"/>
      <c r="H100" s="955">
        <f t="shared" si="9"/>
        <v>0</v>
      </c>
      <c r="I100" s="955">
        <v>0</v>
      </c>
      <c r="J100" s="955">
        <v>0</v>
      </c>
      <c r="K100" s="955">
        <f>SUM(I100:J100)</f>
        <v>0</v>
      </c>
      <c r="L100" s="14"/>
    </row>
    <row r="101" spans="1:12" ht="20.25" customHeight="1" x14ac:dyDescent="0.2">
      <c r="A101" s="951">
        <v>4</v>
      </c>
      <c r="B101" s="952" t="s">
        <v>513</v>
      </c>
      <c r="C101" s="955"/>
      <c r="D101" s="955"/>
      <c r="E101" s="955"/>
      <c r="F101" s="955"/>
      <c r="G101" s="955"/>
      <c r="H101" s="955"/>
      <c r="I101" s="955"/>
      <c r="J101" s="955"/>
      <c r="K101" s="955"/>
      <c r="L101" s="14"/>
    </row>
    <row r="102" spans="1:12" ht="18.75" customHeight="1" x14ac:dyDescent="0.2">
      <c r="A102" s="951"/>
      <c r="B102" s="954">
        <v>1</v>
      </c>
      <c r="C102" s="955"/>
      <c r="D102" s="955"/>
      <c r="E102" s="955">
        <f t="shared" si="8"/>
        <v>0</v>
      </c>
      <c r="F102" s="955"/>
      <c r="G102" s="955"/>
      <c r="H102" s="955">
        <f t="shared" si="9"/>
        <v>0</v>
      </c>
      <c r="I102" s="955">
        <v>0</v>
      </c>
      <c r="J102" s="955">
        <v>0</v>
      </c>
      <c r="K102" s="955">
        <f>SUM(I102:J102)</f>
        <v>0</v>
      </c>
      <c r="L102" s="14"/>
    </row>
    <row r="103" spans="1:12" ht="18.75" customHeight="1" x14ac:dyDescent="0.2">
      <c r="A103" s="951"/>
      <c r="B103" s="954">
        <v>2</v>
      </c>
      <c r="C103" s="955"/>
      <c r="D103" s="955"/>
      <c r="E103" s="955">
        <f t="shared" si="8"/>
        <v>0</v>
      </c>
      <c r="F103" s="955"/>
      <c r="G103" s="955"/>
      <c r="H103" s="955">
        <f t="shared" si="9"/>
        <v>0</v>
      </c>
      <c r="I103" s="955">
        <v>0</v>
      </c>
      <c r="J103" s="955">
        <v>0</v>
      </c>
      <c r="K103" s="955">
        <f>SUM(I103:J103)</f>
        <v>0</v>
      </c>
      <c r="L103" s="14"/>
    </row>
    <row r="104" spans="1:12" ht="18.75" customHeight="1" x14ac:dyDescent="0.2">
      <c r="A104" s="951"/>
      <c r="B104" s="954">
        <v>3</v>
      </c>
      <c r="C104" s="955"/>
      <c r="D104" s="955"/>
      <c r="E104" s="955">
        <f t="shared" si="8"/>
        <v>0</v>
      </c>
      <c r="F104" s="955"/>
      <c r="G104" s="955"/>
      <c r="H104" s="955">
        <f t="shared" si="9"/>
        <v>0</v>
      </c>
      <c r="I104" s="955">
        <v>0</v>
      </c>
      <c r="J104" s="955">
        <v>0</v>
      </c>
      <c r="K104" s="955">
        <f>SUM(I104:J104)</f>
        <v>0</v>
      </c>
      <c r="L104" s="14"/>
    </row>
    <row r="105" spans="1:12" ht="18.75" customHeight="1" x14ac:dyDescent="0.2">
      <c r="A105" s="951"/>
      <c r="B105" s="952" t="s">
        <v>510</v>
      </c>
      <c r="C105" s="955"/>
      <c r="D105" s="955"/>
      <c r="E105" s="955">
        <f>SUM(C105:D105)</f>
        <v>0</v>
      </c>
      <c r="F105" s="955"/>
      <c r="G105" s="955"/>
      <c r="H105" s="955">
        <f t="shared" si="9"/>
        <v>0</v>
      </c>
      <c r="I105" s="955">
        <v>0</v>
      </c>
      <c r="J105" s="955">
        <v>0</v>
      </c>
      <c r="K105" s="955">
        <f>SUM(I105:J105)</f>
        <v>0</v>
      </c>
      <c r="L105" s="14"/>
    </row>
    <row r="106" spans="1:12" ht="23.25" x14ac:dyDescent="0.2">
      <c r="A106" s="951">
        <v>5</v>
      </c>
      <c r="B106" s="952" t="s">
        <v>514</v>
      </c>
      <c r="C106" s="955"/>
      <c r="D106" s="955"/>
      <c r="E106" s="955"/>
      <c r="F106" s="955"/>
      <c r="G106" s="955"/>
      <c r="H106" s="955"/>
      <c r="I106" s="955"/>
      <c r="J106" s="955"/>
      <c r="K106" s="955"/>
      <c r="L106" s="14"/>
    </row>
    <row r="107" spans="1:12" ht="18.75" customHeight="1" x14ac:dyDescent="0.2">
      <c r="A107" s="951"/>
      <c r="B107" s="954">
        <v>1</v>
      </c>
      <c r="C107" s="955"/>
      <c r="D107" s="955"/>
      <c r="E107" s="955">
        <f t="shared" si="8"/>
        <v>0</v>
      </c>
      <c r="F107" s="955"/>
      <c r="G107" s="955"/>
      <c r="H107" s="955">
        <f t="shared" si="9"/>
        <v>0</v>
      </c>
      <c r="I107" s="955">
        <v>0</v>
      </c>
      <c r="J107" s="955">
        <v>0</v>
      </c>
      <c r="K107" s="955">
        <f>SUM(I107:J107)</f>
        <v>0</v>
      </c>
      <c r="L107" s="14"/>
    </row>
    <row r="108" spans="1:12" ht="18.75" customHeight="1" x14ac:dyDescent="0.2">
      <c r="A108" s="951"/>
      <c r="B108" s="954">
        <v>2</v>
      </c>
      <c r="C108" s="955"/>
      <c r="D108" s="955"/>
      <c r="E108" s="955">
        <f t="shared" si="8"/>
        <v>0</v>
      </c>
      <c r="F108" s="955"/>
      <c r="G108" s="955"/>
      <c r="H108" s="955">
        <f t="shared" si="9"/>
        <v>0</v>
      </c>
      <c r="I108" s="955">
        <v>0</v>
      </c>
      <c r="J108" s="955">
        <v>0</v>
      </c>
      <c r="K108" s="955">
        <f>SUM(I108:J108)</f>
        <v>0</v>
      </c>
      <c r="L108" s="14"/>
    </row>
    <row r="109" spans="1:12" ht="18.75" customHeight="1" x14ac:dyDescent="0.2">
      <c r="A109" s="951"/>
      <c r="B109" s="954">
        <v>3</v>
      </c>
      <c r="C109" s="955"/>
      <c r="D109" s="955"/>
      <c r="E109" s="955">
        <f t="shared" si="8"/>
        <v>0</v>
      </c>
      <c r="F109" s="955"/>
      <c r="G109" s="955"/>
      <c r="H109" s="955">
        <f t="shared" si="9"/>
        <v>0</v>
      </c>
      <c r="I109" s="955">
        <v>0</v>
      </c>
      <c r="J109" s="955">
        <v>0</v>
      </c>
      <c r="K109" s="955">
        <f>SUM(I109:J109)</f>
        <v>0</v>
      </c>
      <c r="L109" s="14"/>
    </row>
    <row r="110" spans="1:12" ht="18.75" customHeight="1" x14ac:dyDescent="0.2">
      <c r="A110" s="951"/>
      <c r="B110" s="952" t="s">
        <v>510</v>
      </c>
      <c r="C110" s="955"/>
      <c r="D110" s="955"/>
      <c r="E110" s="955">
        <f t="shared" si="8"/>
        <v>0</v>
      </c>
      <c r="F110" s="955"/>
      <c r="G110" s="955"/>
      <c r="H110" s="955">
        <f t="shared" si="9"/>
        <v>0</v>
      </c>
      <c r="I110" s="955">
        <v>0</v>
      </c>
      <c r="J110" s="955">
        <v>0</v>
      </c>
      <c r="K110" s="955">
        <f>SUM(I110:J110)</f>
        <v>0</v>
      </c>
      <c r="L110" s="14"/>
    </row>
    <row r="111" spans="1:12" ht="23.25" x14ac:dyDescent="0.2">
      <c r="A111" s="951"/>
      <c r="B111" s="952"/>
      <c r="C111" s="955"/>
      <c r="D111" s="955"/>
      <c r="E111" s="955"/>
      <c r="F111" s="955"/>
      <c r="G111" s="955"/>
      <c r="H111" s="955"/>
      <c r="I111" s="955"/>
      <c r="J111" s="955"/>
      <c r="K111" s="955"/>
      <c r="L111" s="14"/>
    </row>
    <row r="112" spans="1:12" ht="23.25" x14ac:dyDescent="0.2">
      <c r="A112" s="968" t="s">
        <v>75</v>
      </c>
      <c r="B112" s="968"/>
      <c r="C112" s="969">
        <f>SUM(C14:C111)</f>
        <v>514753</v>
      </c>
      <c r="D112" s="969">
        <f t="shared" ref="D112:K112" si="10">SUM(D14:D111)</f>
        <v>853910</v>
      </c>
      <c r="E112" s="969">
        <f t="shared" si="10"/>
        <v>1368663</v>
      </c>
      <c r="F112" s="969">
        <f t="shared" si="10"/>
        <v>1559</v>
      </c>
      <c r="G112" s="969">
        <f t="shared" si="10"/>
        <v>2238</v>
      </c>
      <c r="H112" s="969">
        <f t="shared" si="10"/>
        <v>3797</v>
      </c>
      <c r="I112" s="969">
        <f t="shared" si="10"/>
        <v>0</v>
      </c>
      <c r="J112" s="969">
        <f t="shared" si="10"/>
        <v>0</v>
      </c>
      <c r="K112" s="969">
        <f t="shared" si="10"/>
        <v>0</v>
      </c>
      <c r="L112" s="14"/>
    </row>
    <row r="113" spans="1:12" ht="23.25" x14ac:dyDescent="0.2">
      <c r="A113" s="947" t="s">
        <v>515</v>
      </c>
      <c r="B113" s="948" t="s">
        <v>516</v>
      </c>
      <c r="C113" s="955"/>
      <c r="D113" s="955"/>
      <c r="E113" s="955"/>
      <c r="F113" s="955"/>
      <c r="G113" s="955"/>
      <c r="H113" s="955"/>
      <c r="I113" s="955"/>
      <c r="J113" s="955"/>
      <c r="K113" s="955"/>
      <c r="L113" s="14"/>
    </row>
    <row r="114" spans="1:12" ht="23.25" x14ac:dyDescent="0.2">
      <c r="A114" s="951">
        <v>1</v>
      </c>
      <c r="B114" s="952" t="s">
        <v>699</v>
      </c>
      <c r="C114" s="955"/>
      <c r="D114" s="955"/>
      <c r="E114" s="955"/>
      <c r="F114" s="955"/>
      <c r="G114" s="955"/>
      <c r="H114" s="955"/>
      <c r="I114" s="955"/>
      <c r="J114" s="955"/>
      <c r="K114" s="955"/>
      <c r="L114" s="14"/>
    </row>
    <row r="115" spans="1:12" ht="43.5" customHeight="1" x14ac:dyDescent="0.2">
      <c r="A115" s="951"/>
      <c r="B115" s="970" t="s">
        <v>1268</v>
      </c>
      <c r="C115" s="955">
        <v>676</v>
      </c>
      <c r="D115" s="955">
        <v>920</v>
      </c>
      <c r="E115" s="955">
        <v>1596</v>
      </c>
      <c r="F115" s="955">
        <v>0</v>
      </c>
      <c r="G115" s="955">
        <v>0</v>
      </c>
      <c r="H115" s="955">
        <v>0</v>
      </c>
      <c r="I115" s="955">
        <v>0</v>
      </c>
      <c r="J115" s="955">
        <v>0</v>
      </c>
      <c r="K115" s="955">
        <f>SUM(I115:J115)</f>
        <v>0</v>
      </c>
      <c r="L115" s="14"/>
    </row>
    <row r="116" spans="1:12" ht="43.5" customHeight="1" x14ac:dyDescent="0.2">
      <c r="A116" s="951"/>
      <c r="B116" s="970" t="s">
        <v>1269</v>
      </c>
      <c r="C116" s="955">
        <v>642</v>
      </c>
      <c r="D116" s="955">
        <v>2591</v>
      </c>
      <c r="E116" s="955">
        <v>3233</v>
      </c>
      <c r="F116" s="955">
        <v>79</v>
      </c>
      <c r="G116" s="955">
        <v>247</v>
      </c>
      <c r="H116" s="955">
        <v>326</v>
      </c>
      <c r="I116" s="955">
        <v>0</v>
      </c>
      <c r="J116" s="955">
        <v>0</v>
      </c>
      <c r="K116" s="955">
        <f>SUM(I116:J116)</f>
        <v>0</v>
      </c>
      <c r="L116" s="14"/>
    </row>
    <row r="117" spans="1:12" ht="23.25" x14ac:dyDescent="0.2">
      <c r="A117" s="951">
        <v>2</v>
      </c>
      <c r="B117" s="952" t="s">
        <v>517</v>
      </c>
      <c r="C117" s="955"/>
      <c r="D117" s="955"/>
      <c r="E117" s="955"/>
      <c r="F117" s="955"/>
      <c r="G117" s="955"/>
      <c r="H117" s="955"/>
      <c r="I117" s="955"/>
      <c r="J117" s="955"/>
      <c r="K117" s="955"/>
      <c r="L117" s="14"/>
    </row>
    <row r="118" spans="1:12" ht="23.25" x14ac:dyDescent="0.2">
      <c r="A118" s="951"/>
      <c r="B118" s="954" t="s">
        <v>1312</v>
      </c>
      <c r="C118" s="955">
        <v>25393</v>
      </c>
      <c r="D118" s="955">
        <v>37350</v>
      </c>
      <c r="E118" s="955">
        <f>C118+D118</f>
        <v>62743</v>
      </c>
      <c r="F118" s="955">
        <v>2263</v>
      </c>
      <c r="G118" s="955">
        <v>3478</v>
      </c>
      <c r="H118" s="955">
        <f>G118+F118</f>
        <v>5741</v>
      </c>
      <c r="I118" s="955">
        <v>0</v>
      </c>
      <c r="J118" s="955">
        <v>0</v>
      </c>
      <c r="K118" s="955">
        <v>0</v>
      </c>
      <c r="L118" s="14"/>
    </row>
    <row r="119" spans="1:12" ht="23.25" x14ac:dyDescent="0.2">
      <c r="A119" s="951"/>
      <c r="B119" s="954" t="s">
        <v>1313</v>
      </c>
      <c r="C119" s="955">
        <v>7890</v>
      </c>
      <c r="D119" s="955">
        <v>27862</v>
      </c>
      <c r="E119" s="955">
        <f t="shared" ref="E119:E128" si="11">C119+D119</f>
        <v>35752</v>
      </c>
      <c r="F119" s="955">
        <v>581</v>
      </c>
      <c r="G119" s="955">
        <v>3899</v>
      </c>
      <c r="H119" s="955">
        <f t="shared" ref="H119:H128" si="12">G119+F119</f>
        <v>4480</v>
      </c>
      <c r="I119" s="955">
        <v>0</v>
      </c>
      <c r="J119" s="955">
        <v>0</v>
      </c>
      <c r="K119" s="955">
        <v>0</v>
      </c>
      <c r="L119" s="14"/>
    </row>
    <row r="120" spans="1:12" ht="23.25" x14ac:dyDescent="0.2">
      <c r="A120" s="951"/>
      <c r="B120" s="954" t="s">
        <v>1314</v>
      </c>
      <c r="C120" s="955">
        <v>85097</v>
      </c>
      <c r="D120" s="955">
        <v>142445</v>
      </c>
      <c r="E120" s="955">
        <f t="shared" si="11"/>
        <v>227542</v>
      </c>
      <c r="F120" s="955">
        <v>5534</v>
      </c>
      <c r="G120" s="955">
        <v>10879</v>
      </c>
      <c r="H120" s="955">
        <f t="shared" si="12"/>
        <v>16413</v>
      </c>
      <c r="I120" s="955">
        <v>0</v>
      </c>
      <c r="J120" s="955">
        <v>0</v>
      </c>
      <c r="K120" s="955">
        <v>0</v>
      </c>
      <c r="L120" s="14"/>
    </row>
    <row r="121" spans="1:12" ht="23.25" x14ac:dyDescent="0.2">
      <c r="A121" s="951"/>
      <c r="B121" s="954" t="s">
        <v>1315</v>
      </c>
      <c r="C121" s="955">
        <v>33695</v>
      </c>
      <c r="D121" s="955">
        <v>40606</v>
      </c>
      <c r="E121" s="955">
        <f t="shared" si="11"/>
        <v>74301</v>
      </c>
      <c r="F121" s="955">
        <v>4860</v>
      </c>
      <c r="G121" s="955">
        <v>5135</v>
      </c>
      <c r="H121" s="955">
        <f t="shared" si="12"/>
        <v>9995</v>
      </c>
      <c r="I121" s="955">
        <v>0</v>
      </c>
      <c r="J121" s="955">
        <v>0</v>
      </c>
      <c r="K121" s="955">
        <v>0</v>
      </c>
      <c r="L121" s="14"/>
    </row>
    <row r="122" spans="1:12" ht="23.25" x14ac:dyDescent="0.2">
      <c r="A122" s="951"/>
      <c r="B122" s="954" t="s">
        <v>1316</v>
      </c>
      <c r="C122" s="955">
        <v>11377</v>
      </c>
      <c r="D122" s="955">
        <v>15630</v>
      </c>
      <c r="E122" s="955">
        <f t="shared" si="11"/>
        <v>27007</v>
      </c>
      <c r="F122" s="955">
        <v>2650</v>
      </c>
      <c r="G122" s="955">
        <v>3412</v>
      </c>
      <c r="H122" s="955">
        <f t="shared" si="12"/>
        <v>6062</v>
      </c>
      <c r="I122" s="955">
        <v>0</v>
      </c>
      <c r="J122" s="955">
        <v>0</v>
      </c>
      <c r="K122" s="955">
        <v>0</v>
      </c>
      <c r="L122" s="14"/>
    </row>
    <row r="123" spans="1:12" ht="23.25" x14ac:dyDescent="0.2">
      <c r="A123" s="951"/>
      <c r="B123" s="954" t="s">
        <v>1317</v>
      </c>
      <c r="C123" s="955">
        <v>21389</v>
      </c>
      <c r="D123" s="955">
        <v>34312</v>
      </c>
      <c r="E123" s="955">
        <f t="shared" si="11"/>
        <v>55701</v>
      </c>
      <c r="F123" s="955">
        <v>1272</v>
      </c>
      <c r="G123" s="955">
        <v>1858</v>
      </c>
      <c r="H123" s="955">
        <f t="shared" si="12"/>
        <v>3130</v>
      </c>
      <c r="I123" s="955">
        <v>0</v>
      </c>
      <c r="J123" s="955">
        <v>0</v>
      </c>
      <c r="K123" s="955">
        <v>0</v>
      </c>
      <c r="L123" s="14"/>
    </row>
    <row r="124" spans="1:12" ht="23.25" x14ac:dyDescent="0.2">
      <c r="A124" s="951"/>
      <c r="B124" s="954" t="s">
        <v>1318</v>
      </c>
      <c r="C124" s="955">
        <v>14898</v>
      </c>
      <c r="D124" s="955">
        <v>17267</v>
      </c>
      <c r="E124" s="955">
        <f t="shared" si="11"/>
        <v>32165</v>
      </c>
      <c r="F124" s="955">
        <v>2492</v>
      </c>
      <c r="G124" s="955">
        <v>3492</v>
      </c>
      <c r="H124" s="955">
        <f t="shared" si="12"/>
        <v>5984</v>
      </c>
      <c r="I124" s="955">
        <v>0</v>
      </c>
      <c r="J124" s="955">
        <v>0</v>
      </c>
      <c r="K124" s="955">
        <v>0</v>
      </c>
      <c r="L124" s="14"/>
    </row>
    <row r="125" spans="1:12" ht="23.25" x14ac:dyDescent="0.2">
      <c r="A125" s="951"/>
      <c r="B125" s="954" t="s">
        <v>1319</v>
      </c>
      <c r="C125" s="955">
        <v>16443</v>
      </c>
      <c r="D125" s="955">
        <v>31142</v>
      </c>
      <c r="E125" s="955">
        <f t="shared" si="11"/>
        <v>47585</v>
      </c>
      <c r="F125" s="955">
        <v>2421</v>
      </c>
      <c r="G125" s="955">
        <v>2892</v>
      </c>
      <c r="H125" s="955">
        <f t="shared" si="12"/>
        <v>5313</v>
      </c>
      <c r="I125" s="955">
        <v>0</v>
      </c>
      <c r="J125" s="955">
        <v>0</v>
      </c>
      <c r="K125" s="955">
        <v>0</v>
      </c>
      <c r="L125" s="14"/>
    </row>
    <row r="126" spans="1:12" ht="23.25" x14ac:dyDescent="0.2">
      <c r="A126" s="951"/>
      <c r="B126" s="954" t="s">
        <v>1320</v>
      </c>
      <c r="C126" s="955">
        <v>15454</v>
      </c>
      <c r="D126" s="955">
        <v>26165</v>
      </c>
      <c r="E126" s="955">
        <f t="shared" si="11"/>
        <v>41619</v>
      </c>
      <c r="F126" s="955">
        <v>2347</v>
      </c>
      <c r="G126" s="955">
        <v>4100</v>
      </c>
      <c r="H126" s="955">
        <f t="shared" si="12"/>
        <v>6447</v>
      </c>
      <c r="I126" s="955">
        <v>0</v>
      </c>
      <c r="J126" s="955">
        <v>0</v>
      </c>
      <c r="K126" s="955">
        <v>0</v>
      </c>
      <c r="L126" s="14"/>
    </row>
    <row r="127" spans="1:12" ht="17.25" customHeight="1" x14ac:dyDescent="0.2">
      <c r="A127" s="951"/>
      <c r="B127" s="971" t="s">
        <v>1321</v>
      </c>
      <c r="C127" s="955">
        <v>937</v>
      </c>
      <c r="D127" s="955">
        <v>1459</v>
      </c>
      <c r="E127" s="955">
        <f t="shared" si="11"/>
        <v>2396</v>
      </c>
      <c r="F127" s="955">
        <v>1270</v>
      </c>
      <c r="G127" s="955">
        <v>1667</v>
      </c>
      <c r="H127" s="955">
        <f t="shared" si="12"/>
        <v>2937</v>
      </c>
      <c r="I127" s="955">
        <v>0</v>
      </c>
      <c r="J127" s="955">
        <v>0</v>
      </c>
      <c r="K127" s="955">
        <v>0</v>
      </c>
      <c r="L127" s="14"/>
    </row>
    <row r="128" spans="1:12" ht="18.75" customHeight="1" x14ac:dyDescent="0.2">
      <c r="A128" s="951"/>
      <c r="B128" s="971" t="s">
        <v>1322</v>
      </c>
      <c r="C128" s="955">
        <v>2249</v>
      </c>
      <c r="D128" s="955">
        <v>5475</v>
      </c>
      <c r="E128" s="955">
        <f t="shared" si="11"/>
        <v>7724</v>
      </c>
      <c r="F128" s="955">
        <v>761</v>
      </c>
      <c r="G128" s="955">
        <v>1747</v>
      </c>
      <c r="H128" s="955">
        <f t="shared" si="12"/>
        <v>2508</v>
      </c>
      <c r="I128" s="955">
        <v>0</v>
      </c>
      <c r="J128" s="955">
        <v>0</v>
      </c>
      <c r="K128" s="955">
        <v>0</v>
      </c>
      <c r="L128" s="14"/>
    </row>
    <row r="129" spans="1:12" ht="23.25" x14ac:dyDescent="0.2">
      <c r="A129" s="951">
        <v>3</v>
      </c>
      <c r="B129" s="952" t="s">
        <v>949</v>
      </c>
      <c r="C129" s="955"/>
      <c r="D129" s="955"/>
      <c r="E129" s="955"/>
      <c r="F129" s="955"/>
      <c r="G129" s="955"/>
      <c r="H129" s="955"/>
      <c r="I129" s="955"/>
      <c r="J129" s="955"/>
      <c r="K129" s="955"/>
      <c r="L129" s="14"/>
    </row>
    <row r="130" spans="1:12" ht="23.25" customHeight="1" x14ac:dyDescent="0.2">
      <c r="A130" s="951"/>
      <c r="B130" s="954">
        <v>1</v>
      </c>
      <c r="C130" s="955"/>
      <c r="D130" s="955"/>
      <c r="E130" s="955">
        <f t="shared" ref="E130:E138" si="13">SUM(C130:D130)</f>
        <v>0</v>
      </c>
      <c r="F130" s="955"/>
      <c r="G130" s="955"/>
      <c r="H130" s="955">
        <f>SUM(F130:G130)</f>
        <v>0</v>
      </c>
      <c r="I130" s="955"/>
      <c r="J130" s="955"/>
      <c r="K130" s="955">
        <f>SUM(I130:J130)</f>
        <v>0</v>
      </c>
      <c r="L130" s="14"/>
    </row>
    <row r="131" spans="1:12" ht="23.25" customHeight="1" x14ac:dyDescent="0.2">
      <c r="A131" s="951"/>
      <c r="B131" s="954">
        <v>2</v>
      </c>
      <c r="C131" s="955"/>
      <c r="D131" s="955"/>
      <c r="E131" s="955">
        <f t="shared" si="13"/>
        <v>0</v>
      </c>
      <c r="F131" s="955"/>
      <c r="G131" s="955"/>
      <c r="H131" s="955">
        <f>SUM(F131:G131)</f>
        <v>0</v>
      </c>
      <c r="I131" s="955"/>
      <c r="J131" s="955"/>
      <c r="K131" s="955">
        <f>SUM(I131:J131)</f>
        <v>0</v>
      </c>
      <c r="L131" s="14"/>
    </row>
    <row r="132" spans="1:12" ht="23.25" customHeight="1" x14ac:dyDescent="0.2">
      <c r="A132" s="951"/>
      <c r="B132" s="954">
        <v>3</v>
      </c>
      <c r="C132" s="955"/>
      <c r="D132" s="955"/>
      <c r="E132" s="955">
        <f t="shared" si="13"/>
        <v>0</v>
      </c>
      <c r="F132" s="955"/>
      <c r="G132" s="955"/>
      <c r="H132" s="955">
        <f>SUM(F132:G132)</f>
        <v>0</v>
      </c>
      <c r="I132" s="955"/>
      <c r="J132" s="955"/>
      <c r="K132" s="955">
        <f>SUM(I132:J132)</f>
        <v>0</v>
      </c>
      <c r="L132" s="14"/>
    </row>
    <row r="133" spans="1:12" ht="23.25" customHeight="1" x14ac:dyDescent="0.2">
      <c r="A133" s="951"/>
      <c r="B133" s="952" t="s">
        <v>510</v>
      </c>
      <c r="C133" s="955"/>
      <c r="D133" s="955"/>
      <c r="E133" s="955">
        <f t="shared" si="13"/>
        <v>0</v>
      </c>
      <c r="F133" s="955"/>
      <c r="G133" s="955"/>
      <c r="H133" s="955">
        <f>SUM(F133:G133)</f>
        <v>0</v>
      </c>
      <c r="I133" s="955"/>
      <c r="J133" s="955"/>
      <c r="K133" s="955">
        <f>SUM(I133:J133)</f>
        <v>0</v>
      </c>
      <c r="L133" s="14"/>
    </row>
    <row r="134" spans="1:12" ht="23.25" x14ac:dyDescent="0.2">
      <c r="A134" s="951">
        <v>4</v>
      </c>
      <c r="B134" s="952" t="s">
        <v>950</v>
      </c>
      <c r="C134" s="955"/>
      <c r="D134" s="955"/>
      <c r="E134" s="955"/>
      <c r="F134" s="955"/>
      <c r="G134" s="955"/>
      <c r="H134" s="955"/>
      <c r="I134" s="955"/>
      <c r="J134" s="955"/>
      <c r="K134" s="955"/>
      <c r="L134" s="14"/>
    </row>
    <row r="135" spans="1:12" ht="18.75" customHeight="1" x14ac:dyDescent="0.2">
      <c r="A135" s="951"/>
      <c r="B135" s="954">
        <v>1</v>
      </c>
      <c r="C135" s="955"/>
      <c r="D135" s="955"/>
      <c r="E135" s="955">
        <f t="shared" si="13"/>
        <v>0</v>
      </c>
      <c r="F135" s="955"/>
      <c r="G135" s="955"/>
      <c r="H135" s="955">
        <f>SUM(F135:G135)</f>
        <v>0</v>
      </c>
      <c r="I135" s="955"/>
      <c r="J135" s="955"/>
      <c r="K135" s="955">
        <f>SUM(I135:J135)</f>
        <v>0</v>
      </c>
      <c r="L135" s="14"/>
    </row>
    <row r="136" spans="1:12" ht="18.75" customHeight="1" x14ac:dyDescent="0.2">
      <c r="A136" s="951"/>
      <c r="B136" s="954">
        <v>2</v>
      </c>
      <c r="C136" s="955"/>
      <c r="D136" s="955"/>
      <c r="E136" s="955">
        <f t="shared" si="13"/>
        <v>0</v>
      </c>
      <c r="F136" s="955"/>
      <c r="G136" s="955"/>
      <c r="H136" s="955">
        <f>SUM(F136:G136)</f>
        <v>0</v>
      </c>
      <c r="I136" s="955"/>
      <c r="J136" s="955"/>
      <c r="K136" s="955">
        <f>SUM(I136:J136)</f>
        <v>0</v>
      </c>
      <c r="L136" s="14"/>
    </row>
    <row r="137" spans="1:12" ht="18.75" customHeight="1" x14ac:dyDescent="0.2">
      <c r="A137" s="951"/>
      <c r="B137" s="954">
        <v>3</v>
      </c>
      <c r="C137" s="955"/>
      <c r="D137" s="955"/>
      <c r="E137" s="955">
        <f t="shared" si="13"/>
        <v>0</v>
      </c>
      <c r="F137" s="955"/>
      <c r="G137" s="955"/>
      <c r="H137" s="955">
        <f>SUM(F137:G137)</f>
        <v>0</v>
      </c>
      <c r="I137" s="955"/>
      <c r="J137" s="955"/>
      <c r="K137" s="955">
        <f>SUM(I137:J137)</f>
        <v>0</v>
      </c>
      <c r="L137" s="14"/>
    </row>
    <row r="138" spans="1:12" ht="18.75" customHeight="1" x14ac:dyDescent="0.2">
      <c r="A138" s="951"/>
      <c r="B138" s="952" t="s">
        <v>510</v>
      </c>
      <c r="C138" s="955"/>
      <c r="D138" s="955"/>
      <c r="E138" s="955">
        <f t="shared" si="13"/>
        <v>0</v>
      </c>
      <c r="F138" s="955"/>
      <c r="G138" s="955"/>
      <c r="H138" s="955">
        <f>SUM(F138:G138)</f>
        <v>0</v>
      </c>
      <c r="I138" s="955"/>
      <c r="J138" s="955"/>
      <c r="K138" s="955">
        <f>SUM(I138:J138)</f>
        <v>0</v>
      </c>
      <c r="L138" s="14"/>
    </row>
    <row r="139" spans="1:12" ht="12" customHeight="1" x14ac:dyDescent="0.2">
      <c r="A139" s="951"/>
      <c r="B139" s="952"/>
      <c r="C139" s="955"/>
      <c r="D139" s="955"/>
      <c r="E139" s="955"/>
      <c r="F139" s="955"/>
      <c r="G139" s="955"/>
      <c r="H139" s="955"/>
      <c r="I139" s="955"/>
      <c r="J139" s="955"/>
      <c r="K139" s="955"/>
      <c r="L139" s="14"/>
    </row>
    <row r="140" spans="1:12" ht="23.25" x14ac:dyDescent="0.2">
      <c r="A140" s="951"/>
      <c r="B140" s="952"/>
      <c r="C140" s="955"/>
      <c r="D140" s="955"/>
      <c r="E140" s="955"/>
      <c r="F140" s="955"/>
      <c r="G140" s="955"/>
      <c r="H140" s="955"/>
      <c r="I140" s="955"/>
      <c r="J140" s="955"/>
      <c r="K140" s="955"/>
      <c r="L140" s="14"/>
    </row>
    <row r="141" spans="1:12" ht="23.25" x14ac:dyDescent="0.2">
      <c r="A141" s="968" t="s">
        <v>76</v>
      </c>
      <c r="B141" s="968"/>
      <c r="C141" s="969">
        <f t="shared" ref="C141:K141" si="14">SUM(C114:C140)</f>
        <v>236140</v>
      </c>
      <c r="D141" s="969">
        <f t="shared" si="14"/>
        <v>383224</v>
      </c>
      <c r="E141" s="969">
        <f t="shared" si="14"/>
        <v>619364</v>
      </c>
      <c r="F141" s="969">
        <f t="shared" si="14"/>
        <v>26530</v>
      </c>
      <c r="G141" s="969">
        <f t="shared" si="14"/>
        <v>42806</v>
      </c>
      <c r="H141" s="969">
        <f t="shared" si="14"/>
        <v>69336</v>
      </c>
      <c r="I141" s="969">
        <f t="shared" si="14"/>
        <v>0</v>
      </c>
      <c r="J141" s="969">
        <f t="shared" si="14"/>
        <v>0</v>
      </c>
      <c r="K141" s="969">
        <f t="shared" si="14"/>
        <v>0</v>
      </c>
      <c r="L141" s="14"/>
    </row>
    <row r="142" spans="1:12" x14ac:dyDescent="0.2">
      <c r="C142" s="1"/>
      <c r="D142" s="1"/>
      <c r="E142" s="1"/>
      <c r="F142" s="1"/>
      <c r="G142" s="1"/>
      <c r="H142" s="1"/>
      <c r="I142" s="1"/>
      <c r="J142" s="1"/>
      <c r="K142" s="1"/>
    </row>
    <row r="143" spans="1:12" x14ac:dyDescent="0.2">
      <c r="A143" s="689" t="s">
        <v>1331</v>
      </c>
      <c r="C143" s="1"/>
      <c r="D143" s="1"/>
      <c r="E143" s="1"/>
      <c r="F143" s="1"/>
      <c r="G143" s="1"/>
      <c r="H143" s="1"/>
      <c r="I143" s="1"/>
      <c r="J143" s="1"/>
      <c r="K143" s="1"/>
    </row>
    <row r="144" spans="1:12" x14ac:dyDescent="0.2">
      <c r="A144" s="689" t="s">
        <v>336</v>
      </c>
      <c r="C144" s="1"/>
      <c r="D144" s="1"/>
      <c r="E144" s="1"/>
      <c r="F144" s="1"/>
      <c r="G144" s="1"/>
      <c r="H144" s="1"/>
      <c r="I144" s="1"/>
      <c r="J144" s="1"/>
      <c r="K144" s="1"/>
    </row>
    <row r="145" spans="3:11" x14ac:dyDescent="0.2">
      <c r="C145" s="1"/>
      <c r="D145" s="1"/>
      <c r="E145" s="1"/>
      <c r="F145" s="1"/>
      <c r="G145" s="1"/>
      <c r="H145" s="1"/>
      <c r="I145" s="1"/>
      <c r="J145" s="1"/>
      <c r="K145" s="1"/>
    </row>
    <row r="146" spans="3:11" x14ac:dyDescent="0.2">
      <c r="C146" s="1"/>
      <c r="D146" s="1"/>
      <c r="E146" s="1"/>
      <c r="F146" s="1"/>
      <c r="G146" s="1"/>
      <c r="H146" s="1"/>
      <c r="I146" s="1"/>
      <c r="J146" s="1"/>
      <c r="K146" s="1"/>
    </row>
    <row r="147" spans="3:11" x14ac:dyDescent="0.2">
      <c r="C147" s="1"/>
      <c r="D147" s="1"/>
      <c r="E147" s="1"/>
      <c r="F147" s="1"/>
      <c r="G147" s="1"/>
      <c r="H147" s="1"/>
      <c r="I147" s="1"/>
      <c r="J147" s="1"/>
      <c r="K147" s="1"/>
    </row>
    <row r="148" spans="3:11" x14ac:dyDescent="0.2">
      <c r="C148" s="1"/>
      <c r="D148" s="1"/>
      <c r="E148" s="1"/>
      <c r="F148" s="1"/>
      <c r="G148" s="1"/>
      <c r="H148" s="1"/>
      <c r="I148" s="1"/>
      <c r="J148" s="1"/>
      <c r="K148" s="1"/>
    </row>
    <row r="149" spans="3:11" x14ac:dyDescent="0.2">
      <c r="C149" s="1"/>
      <c r="D149" s="1"/>
      <c r="E149" s="1"/>
      <c r="F149" s="1"/>
      <c r="G149" s="1"/>
      <c r="H149" s="1"/>
      <c r="I149" s="1"/>
      <c r="J149" s="1"/>
      <c r="K149" s="1"/>
    </row>
    <row r="150" spans="3:11" x14ac:dyDescent="0.2">
      <c r="C150" s="1"/>
      <c r="D150" s="1"/>
      <c r="E150" s="1"/>
      <c r="F150" s="1"/>
      <c r="G150" s="1"/>
      <c r="H150" s="1"/>
      <c r="I150" s="1"/>
      <c r="J150" s="1"/>
      <c r="K150" s="1"/>
    </row>
    <row r="151" spans="3:11" x14ac:dyDescent="0.2">
      <c r="C151" s="1"/>
      <c r="D151" s="1"/>
      <c r="E151" s="1"/>
      <c r="F151" s="1"/>
      <c r="G151" s="1"/>
      <c r="H151" s="1"/>
      <c r="I151" s="1"/>
      <c r="J151" s="1"/>
      <c r="K151" s="1"/>
    </row>
    <row r="152" spans="3:11" x14ac:dyDescent="0.2">
      <c r="C152" s="1"/>
      <c r="D152" s="1"/>
      <c r="E152" s="1"/>
      <c r="F152" s="1"/>
      <c r="G152" s="1"/>
      <c r="H152" s="1"/>
      <c r="I152" s="1"/>
      <c r="J152" s="1"/>
      <c r="K152" s="1"/>
    </row>
    <row r="153" spans="3:11" x14ac:dyDescent="0.2">
      <c r="C153" s="1"/>
      <c r="D153" s="1"/>
      <c r="E153" s="1"/>
      <c r="F153" s="1"/>
      <c r="G153" s="1"/>
      <c r="H153" s="1"/>
      <c r="I153" s="1"/>
      <c r="J153" s="1"/>
      <c r="K153" s="1"/>
    </row>
    <row r="154" spans="3:11" x14ac:dyDescent="0.2">
      <c r="C154" s="1"/>
      <c r="D154" s="1"/>
      <c r="E154" s="1"/>
      <c r="F154" s="1"/>
      <c r="G154" s="1"/>
      <c r="H154" s="1"/>
      <c r="I154" s="1"/>
      <c r="J154" s="1"/>
      <c r="K154" s="1"/>
    </row>
    <row r="155" spans="3:11" x14ac:dyDescent="0.2">
      <c r="C155" s="1"/>
      <c r="D155" s="1"/>
      <c r="E155" s="1"/>
      <c r="F155" s="1"/>
      <c r="G155" s="1"/>
      <c r="H155" s="1"/>
      <c r="I155" s="1"/>
      <c r="J155" s="1"/>
      <c r="K155" s="1"/>
    </row>
    <row r="156" spans="3:11" x14ac:dyDescent="0.2">
      <c r="C156" s="1"/>
      <c r="D156" s="1"/>
      <c r="E156" s="1"/>
      <c r="F156" s="1"/>
      <c r="G156" s="1"/>
      <c r="H156" s="1"/>
      <c r="I156" s="1"/>
      <c r="J156" s="1"/>
      <c r="K156" s="1"/>
    </row>
    <row r="157" spans="3:11" x14ac:dyDescent="0.2">
      <c r="C157" s="1"/>
      <c r="D157" s="1"/>
      <c r="E157" s="1"/>
      <c r="F157" s="1"/>
      <c r="G157" s="1"/>
      <c r="H157" s="1"/>
      <c r="I157" s="1"/>
      <c r="J157" s="1"/>
      <c r="K157" s="1"/>
    </row>
  </sheetData>
  <mergeCells count="9">
    <mergeCell ref="I11:K12"/>
    <mergeCell ref="Z4:AV4"/>
    <mergeCell ref="A6:A8"/>
    <mergeCell ref="B6:B8"/>
    <mergeCell ref="A3:K3"/>
    <mergeCell ref="C7:E7"/>
    <mergeCell ref="F7:H7"/>
    <mergeCell ref="I7:K7"/>
    <mergeCell ref="A4:K4"/>
  </mergeCells>
  <phoneticPr fontId="0" type="noConversion"/>
  <printOptions horizontalCentered="1"/>
  <pageMargins left="0.77" right="0.22" top="0.56000000000000005" bottom="0.7" header="0" footer="0"/>
  <pageSetup paperSize="130" scale="45" fitToWidth="0" fitToHeight="0" orientation="portrait" r:id="rId1"/>
  <headerFooter alignWithMargins="0"/>
  <rowBreaks count="1" manualBreakCount="1">
    <brk id="85" max="10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L42"/>
  <sheetViews>
    <sheetView view="pageBreakPreview" zoomScale="60" zoomScaleNormal="62" workbookViewId="0">
      <selection activeCell="J45" sqref="J45"/>
    </sheetView>
  </sheetViews>
  <sheetFormatPr defaultColWidth="11.42578125" defaultRowHeight="15" x14ac:dyDescent="0.2"/>
  <cols>
    <col min="1" max="1" width="5.7109375" style="4" customWidth="1"/>
    <col min="2" max="2" width="25.7109375" style="4" customWidth="1"/>
    <col min="3" max="3" width="24" style="4" customWidth="1"/>
    <col min="4" max="12" width="12.7109375" style="4" customWidth="1"/>
    <col min="13" max="16384" width="11.42578125" style="4"/>
  </cols>
  <sheetData>
    <row r="1" spans="1:12" x14ac:dyDescent="0.2">
      <c r="A1" s="3" t="s">
        <v>710</v>
      </c>
      <c r="B1" s="3"/>
    </row>
    <row r="2" spans="1:12" x14ac:dyDescent="0.2">
      <c r="A2" s="6" t="s">
        <v>152</v>
      </c>
      <c r="B2" s="6"/>
    </row>
    <row r="3" spans="1:12" s="203" customFormat="1" ht="16.5" x14ac:dyDescent="0.2">
      <c r="A3" s="207" t="s">
        <v>599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</row>
    <row r="4" spans="1:12" s="203" customFormat="1" ht="16.5" x14ac:dyDescent="0.2">
      <c r="E4" s="210" t="str">
        <f>'1'!E5</f>
        <v>KABUPATEN</v>
      </c>
      <c r="F4" s="206" t="str">
        <f>'1'!F5</f>
        <v>MOJOKERTO</v>
      </c>
      <c r="H4" s="207"/>
      <c r="I4" s="207"/>
      <c r="J4" s="206"/>
      <c r="K4" s="207"/>
      <c r="L4" s="207"/>
    </row>
    <row r="5" spans="1:12" s="203" customFormat="1" ht="16.5" x14ac:dyDescent="0.2">
      <c r="E5" s="210" t="str">
        <f>'1'!E6</f>
        <v xml:space="preserve">TAHUN </v>
      </c>
      <c r="F5" s="206">
        <f>'1'!F6</f>
        <v>2021</v>
      </c>
      <c r="I5" s="207"/>
      <c r="J5" s="206"/>
      <c r="K5" s="207"/>
      <c r="L5" s="207"/>
    </row>
    <row r="6" spans="1:12" ht="15.75" thickBot="1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</row>
    <row r="7" spans="1:12" ht="15" customHeight="1" x14ac:dyDescent="0.2">
      <c r="A7" s="1171" t="s">
        <v>153</v>
      </c>
      <c r="B7" s="1171" t="s">
        <v>154</v>
      </c>
      <c r="C7" s="1171" t="s">
        <v>156</v>
      </c>
      <c r="D7" s="1252" t="s">
        <v>980</v>
      </c>
      <c r="E7" s="1253"/>
      <c r="F7" s="1253"/>
      <c r="G7" s="1253"/>
      <c r="H7" s="1253"/>
      <c r="I7" s="1253"/>
      <c r="J7" s="1253"/>
      <c r="K7" s="1253"/>
      <c r="L7" s="1254"/>
    </row>
    <row r="8" spans="1:12" ht="28.5" customHeight="1" x14ac:dyDescent="0.2">
      <c r="A8" s="1171"/>
      <c r="B8" s="1171"/>
      <c r="C8" s="1171"/>
      <c r="D8" s="1246" t="s">
        <v>324</v>
      </c>
      <c r="E8" s="1246"/>
      <c r="F8" s="1246"/>
      <c r="G8" s="1246" t="s">
        <v>325</v>
      </c>
      <c r="H8" s="1246"/>
      <c r="I8" s="1246"/>
      <c r="J8" s="1246" t="s">
        <v>161</v>
      </c>
      <c r="K8" s="1246"/>
      <c r="L8" s="1246"/>
    </row>
    <row r="9" spans="1:12" ht="18" customHeight="1" x14ac:dyDescent="0.2">
      <c r="A9" s="1172"/>
      <c r="B9" s="1172"/>
      <c r="C9" s="1172"/>
      <c r="D9" s="19" t="s">
        <v>27</v>
      </c>
      <c r="E9" s="19" t="s">
        <v>28</v>
      </c>
      <c r="F9" s="19" t="s">
        <v>29</v>
      </c>
      <c r="G9" s="19" t="s">
        <v>27</v>
      </c>
      <c r="H9" s="19" t="s">
        <v>28</v>
      </c>
      <c r="I9" s="19" t="s">
        <v>29</v>
      </c>
      <c r="J9" s="19" t="s">
        <v>27</v>
      </c>
      <c r="K9" s="19" t="s">
        <v>28</v>
      </c>
      <c r="L9" s="19" t="s">
        <v>29</v>
      </c>
    </row>
    <row r="10" spans="1:12" x14ac:dyDescent="0.2">
      <c r="A10" s="129">
        <v>1</v>
      </c>
      <c r="B10" s="129">
        <v>2</v>
      </c>
      <c r="C10" s="129">
        <v>3</v>
      </c>
      <c r="D10" s="129">
        <v>4</v>
      </c>
      <c r="E10" s="129">
        <v>5</v>
      </c>
      <c r="F10" s="129">
        <v>6</v>
      </c>
      <c r="G10" s="129">
        <v>7</v>
      </c>
      <c r="H10" s="129">
        <v>8</v>
      </c>
      <c r="I10" s="129">
        <v>9</v>
      </c>
      <c r="J10" s="129">
        <v>10</v>
      </c>
      <c r="K10" s="129">
        <v>11</v>
      </c>
      <c r="L10" s="129">
        <v>12</v>
      </c>
    </row>
    <row r="11" spans="1:12" x14ac:dyDescent="0.2">
      <c r="A11" s="12">
        <f>'9'!A9</f>
        <v>1</v>
      </c>
      <c r="B11" s="12" t="str">
        <f>'9'!B9</f>
        <v>Sooko</v>
      </c>
      <c r="C11" s="12" t="str">
        <f>'9'!C9</f>
        <v>Sooko</v>
      </c>
      <c r="D11" s="442">
        <v>0</v>
      </c>
      <c r="E11" s="443">
        <v>0</v>
      </c>
      <c r="F11" s="443">
        <f>SUM(D11:E11)</f>
        <v>0</v>
      </c>
      <c r="G11" s="443">
        <v>0</v>
      </c>
      <c r="H11" s="61">
        <v>1</v>
      </c>
      <c r="I11" s="443">
        <f t="shared" ref="I11:I19" si="0">SUM(G11:H11)</f>
        <v>1</v>
      </c>
      <c r="J11" s="443">
        <f>SUM(D11,G11)</f>
        <v>0</v>
      </c>
      <c r="K11" s="443">
        <f>SUM(E11,H11)</f>
        <v>1</v>
      </c>
      <c r="L11" s="443">
        <f>SUM(J11:K11)</f>
        <v>1</v>
      </c>
    </row>
    <row r="12" spans="1:12" x14ac:dyDescent="0.2">
      <c r="A12" s="12">
        <f>'9'!A10</f>
        <v>2</v>
      </c>
      <c r="B12" s="12" t="str">
        <f>'9'!B10</f>
        <v>Trowulan</v>
      </c>
      <c r="C12" s="12" t="str">
        <f>'9'!C10</f>
        <v>Trowulan</v>
      </c>
      <c r="D12" s="444">
        <v>0</v>
      </c>
      <c r="E12" s="61">
        <v>0</v>
      </c>
      <c r="F12" s="61">
        <f t="shared" ref="F12:F19" si="1">SUM(D12:E12)</f>
        <v>0</v>
      </c>
      <c r="G12" s="61">
        <v>1</v>
      </c>
      <c r="H12" s="61">
        <v>0</v>
      </c>
      <c r="I12" s="61">
        <f t="shared" si="0"/>
        <v>1</v>
      </c>
      <c r="J12" s="61">
        <f>SUM(D12,G12)</f>
        <v>1</v>
      </c>
      <c r="K12" s="61">
        <f t="shared" ref="K12:K19" si="2">SUM(E12,H12)</f>
        <v>0</v>
      </c>
      <c r="L12" s="61">
        <f t="shared" ref="L12:L19" si="3">SUM(J12:K12)</f>
        <v>1</v>
      </c>
    </row>
    <row r="13" spans="1:12" x14ac:dyDescent="0.2">
      <c r="A13" s="12">
        <f>'9'!A11</f>
        <v>3</v>
      </c>
      <c r="B13" s="12"/>
      <c r="C13" s="12" t="str">
        <f>'9'!C11</f>
        <v>Tawangsari</v>
      </c>
      <c r="D13" s="444">
        <v>0</v>
      </c>
      <c r="E13" s="61">
        <v>0</v>
      </c>
      <c r="F13" s="61">
        <f t="shared" si="1"/>
        <v>0</v>
      </c>
      <c r="G13" s="61">
        <v>1</v>
      </c>
      <c r="H13" s="61">
        <v>0</v>
      </c>
      <c r="I13" s="61">
        <f t="shared" si="0"/>
        <v>1</v>
      </c>
      <c r="J13" s="61">
        <f t="shared" ref="J13:J19" si="4">SUM(D13,G13)</f>
        <v>1</v>
      </c>
      <c r="K13" s="61">
        <f t="shared" si="2"/>
        <v>0</v>
      </c>
      <c r="L13" s="61">
        <f t="shared" si="3"/>
        <v>1</v>
      </c>
    </row>
    <row r="14" spans="1:12" x14ac:dyDescent="0.2">
      <c r="A14" s="12">
        <f>'9'!A12</f>
        <v>4</v>
      </c>
      <c r="B14" s="12" t="str">
        <f>'9'!B12</f>
        <v>Puri</v>
      </c>
      <c r="C14" s="12" t="str">
        <f>'9'!C12</f>
        <v>Puri</v>
      </c>
      <c r="D14" s="444">
        <v>0</v>
      </c>
      <c r="E14" s="61">
        <v>0</v>
      </c>
      <c r="F14" s="61">
        <f t="shared" si="1"/>
        <v>0</v>
      </c>
      <c r="G14" s="61">
        <v>1</v>
      </c>
      <c r="H14" s="61">
        <v>0</v>
      </c>
      <c r="I14" s="61">
        <f t="shared" si="0"/>
        <v>1</v>
      </c>
      <c r="J14" s="61">
        <f t="shared" si="4"/>
        <v>1</v>
      </c>
      <c r="K14" s="61">
        <f t="shared" si="2"/>
        <v>0</v>
      </c>
      <c r="L14" s="61">
        <f t="shared" si="3"/>
        <v>1</v>
      </c>
    </row>
    <row r="15" spans="1:12" x14ac:dyDescent="0.2">
      <c r="A15" s="12">
        <f>'9'!A13</f>
        <v>5</v>
      </c>
      <c r="B15" s="12" t="str">
        <f>'9'!B13</f>
        <v>Mojoanyar</v>
      </c>
      <c r="C15" s="12" t="str">
        <f>'9'!C13</f>
        <v>Gayaman</v>
      </c>
      <c r="D15" s="444">
        <v>0</v>
      </c>
      <c r="E15" s="61">
        <v>0</v>
      </c>
      <c r="F15" s="61">
        <f t="shared" si="1"/>
        <v>0</v>
      </c>
      <c r="G15" s="61">
        <v>0</v>
      </c>
      <c r="H15" s="61">
        <v>0</v>
      </c>
      <c r="I15" s="61">
        <f t="shared" si="0"/>
        <v>0</v>
      </c>
      <c r="J15" s="61">
        <f t="shared" si="4"/>
        <v>0</v>
      </c>
      <c r="K15" s="61">
        <f>SUM(E15,H15)</f>
        <v>0</v>
      </c>
      <c r="L15" s="61">
        <f t="shared" si="3"/>
        <v>0</v>
      </c>
    </row>
    <row r="16" spans="1:12" x14ac:dyDescent="0.2">
      <c r="A16" s="12">
        <f>'9'!A14</f>
        <v>6</v>
      </c>
      <c r="B16" s="12" t="str">
        <f>'9'!B14</f>
        <v>Bangsal</v>
      </c>
      <c r="C16" s="12" t="str">
        <f>'9'!C14</f>
        <v>Bangsal</v>
      </c>
      <c r="D16" s="444">
        <v>0</v>
      </c>
      <c r="E16" s="61">
        <v>0</v>
      </c>
      <c r="F16" s="61">
        <f t="shared" si="1"/>
        <v>0</v>
      </c>
      <c r="G16" s="61">
        <v>2</v>
      </c>
      <c r="H16" s="61">
        <v>0</v>
      </c>
      <c r="I16" s="61">
        <f t="shared" si="0"/>
        <v>2</v>
      </c>
      <c r="J16" s="61">
        <f t="shared" si="4"/>
        <v>2</v>
      </c>
      <c r="K16" s="61">
        <f t="shared" si="2"/>
        <v>0</v>
      </c>
      <c r="L16" s="61">
        <f t="shared" si="3"/>
        <v>2</v>
      </c>
    </row>
    <row r="17" spans="1:12" x14ac:dyDescent="0.2">
      <c r="A17" s="12">
        <f>'9'!A15</f>
        <v>7</v>
      </c>
      <c r="B17" s="12" t="str">
        <f>'9'!B15</f>
        <v>Gedeg</v>
      </c>
      <c r="C17" s="12" t="str">
        <f>'9'!C15</f>
        <v>Gedeg</v>
      </c>
      <c r="D17" s="444">
        <v>0</v>
      </c>
      <c r="E17" s="61">
        <v>0</v>
      </c>
      <c r="F17" s="61">
        <f t="shared" si="1"/>
        <v>0</v>
      </c>
      <c r="G17" s="61">
        <v>0</v>
      </c>
      <c r="H17" s="61">
        <v>0</v>
      </c>
      <c r="I17" s="61">
        <f t="shared" si="0"/>
        <v>0</v>
      </c>
      <c r="J17" s="61">
        <f t="shared" si="4"/>
        <v>0</v>
      </c>
      <c r="K17" s="61">
        <f t="shared" si="2"/>
        <v>0</v>
      </c>
      <c r="L17" s="61">
        <f t="shared" si="3"/>
        <v>0</v>
      </c>
    </row>
    <row r="18" spans="1:12" x14ac:dyDescent="0.2">
      <c r="A18" s="12">
        <f>'9'!A16</f>
        <v>8</v>
      </c>
      <c r="B18" s="12"/>
      <c r="C18" s="12" t="str">
        <f>'9'!C16</f>
        <v>Lespadangan</v>
      </c>
      <c r="D18" s="444">
        <v>0</v>
      </c>
      <c r="E18" s="61">
        <v>0</v>
      </c>
      <c r="F18" s="61">
        <f t="shared" si="1"/>
        <v>0</v>
      </c>
      <c r="G18" s="61">
        <v>0</v>
      </c>
      <c r="H18" s="61">
        <v>0</v>
      </c>
      <c r="I18" s="61">
        <f t="shared" si="0"/>
        <v>0</v>
      </c>
      <c r="J18" s="61">
        <f t="shared" si="4"/>
        <v>0</v>
      </c>
      <c r="K18" s="61">
        <f t="shared" si="2"/>
        <v>0</v>
      </c>
      <c r="L18" s="61">
        <f t="shared" si="3"/>
        <v>0</v>
      </c>
    </row>
    <row r="19" spans="1:12" x14ac:dyDescent="0.2">
      <c r="A19" s="12">
        <f>'9'!A17</f>
        <v>9</v>
      </c>
      <c r="B19" s="12" t="str">
        <f>'9'!B17</f>
        <v>Kemlagi</v>
      </c>
      <c r="C19" s="12" t="str">
        <f>'9'!C17</f>
        <v>Kemlagi</v>
      </c>
      <c r="D19" s="444">
        <v>0</v>
      </c>
      <c r="E19" s="61">
        <v>0</v>
      </c>
      <c r="F19" s="61">
        <f t="shared" si="1"/>
        <v>0</v>
      </c>
      <c r="G19" s="61">
        <v>0</v>
      </c>
      <c r="H19" s="61">
        <v>1</v>
      </c>
      <c r="I19" s="61">
        <f t="shared" si="0"/>
        <v>1</v>
      </c>
      <c r="J19" s="61">
        <f t="shared" si="4"/>
        <v>0</v>
      </c>
      <c r="K19" s="61">
        <f t="shared" si="2"/>
        <v>1</v>
      </c>
      <c r="L19" s="61">
        <f t="shared" si="3"/>
        <v>1</v>
      </c>
    </row>
    <row r="20" spans="1:12" x14ac:dyDescent="0.2">
      <c r="A20" s="12">
        <f>'9'!A18</f>
        <v>10</v>
      </c>
      <c r="B20" s="12"/>
      <c r="C20" s="12" t="str">
        <f>'9'!C18</f>
        <v>Kedungsari</v>
      </c>
      <c r="D20" s="444">
        <v>0</v>
      </c>
      <c r="E20" s="61">
        <v>0</v>
      </c>
      <c r="F20" s="61">
        <f t="shared" ref="F20:F30" si="5">SUM(D20:E20)</f>
        <v>0</v>
      </c>
      <c r="G20" s="61">
        <v>0</v>
      </c>
      <c r="H20" s="61">
        <v>0</v>
      </c>
      <c r="I20" s="61">
        <f t="shared" ref="I20:I30" si="6">SUM(G20:H20)</f>
        <v>0</v>
      </c>
      <c r="J20" s="61">
        <f t="shared" ref="J20:J30" si="7">SUM(D20,G20)</f>
        <v>0</v>
      </c>
      <c r="K20" s="61">
        <f t="shared" ref="K20:K30" si="8">SUM(E20,H20)</f>
        <v>0</v>
      </c>
      <c r="L20" s="61">
        <f t="shared" ref="L20:L30" si="9">SUM(J20:K20)</f>
        <v>0</v>
      </c>
    </row>
    <row r="21" spans="1:12" x14ac:dyDescent="0.2">
      <c r="A21" s="12">
        <f>'9'!A19</f>
        <v>11</v>
      </c>
      <c r="B21" s="12" t="str">
        <f>'9'!B19</f>
        <v>Dawarblandong</v>
      </c>
      <c r="C21" s="12" t="str">
        <f>'9'!C19</f>
        <v>Dawarblandong</v>
      </c>
      <c r="D21" s="444">
        <v>0</v>
      </c>
      <c r="E21" s="61">
        <v>0</v>
      </c>
      <c r="F21" s="61">
        <f t="shared" si="5"/>
        <v>0</v>
      </c>
      <c r="G21" s="61">
        <v>0</v>
      </c>
      <c r="H21" s="61">
        <v>0</v>
      </c>
      <c r="I21" s="61">
        <f t="shared" si="6"/>
        <v>0</v>
      </c>
      <c r="J21" s="61">
        <f t="shared" si="7"/>
        <v>0</v>
      </c>
      <c r="K21" s="61">
        <f t="shared" si="8"/>
        <v>0</v>
      </c>
      <c r="L21" s="61">
        <f t="shared" si="9"/>
        <v>0</v>
      </c>
    </row>
    <row r="22" spans="1:12" x14ac:dyDescent="0.2">
      <c r="A22" s="12">
        <f>'9'!A20</f>
        <v>12</v>
      </c>
      <c r="B22" s="12" t="str">
        <f>'9'!B20</f>
        <v>Jetis</v>
      </c>
      <c r="C22" s="12" t="str">
        <f>'9'!C20</f>
        <v>Kupang</v>
      </c>
      <c r="D22" s="444">
        <v>0</v>
      </c>
      <c r="E22" s="61">
        <v>0</v>
      </c>
      <c r="F22" s="61">
        <f t="shared" si="5"/>
        <v>0</v>
      </c>
      <c r="G22" s="61">
        <v>0</v>
      </c>
      <c r="H22" s="61">
        <v>0</v>
      </c>
      <c r="I22" s="61">
        <f t="shared" si="6"/>
        <v>0</v>
      </c>
      <c r="J22" s="61">
        <f t="shared" si="7"/>
        <v>0</v>
      </c>
      <c r="K22" s="61">
        <f t="shared" si="8"/>
        <v>0</v>
      </c>
      <c r="L22" s="61">
        <f t="shared" si="9"/>
        <v>0</v>
      </c>
    </row>
    <row r="23" spans="1:12" x14ac:dyDescent="0.2">
      <c r="A23" s="12">
        <f>'9'!A21</f>
        <v>13</v>
      </c>
      <c r="B23" s="12"/>
      <c r="C23" s="12" t="str">
        <f>'9'!C21</f>
        <v>Jetis</v>
      </c>
      <c r="D23" s="444">
        <v>0</v>
      </c>
      <c r="E23" s="61">
        <v>0</v>
      </c>
      <c r="F23" s="61">
        <f t="shared" si="5"/>
        <v>0</v>
      </c>
      <c r="G23" s="61">
        <v>0</v>
      </c>
      <c r="H23" s="61">
        <v>0</v>
      </c>
      <c r="I23" s="61">
        <f t="shared" si="6"/>
        <v>0</v>
      </c>
      <c r="J23" s="61">
        <f t="shared" si="7"/>
        <v>0</v>
      </c>
      <c r="K23" s="61">
        <f t="shared" si="8"/>
        <v>0</v>
      </c>
      <c r="L23" s="61">
        <f t="shared" si="9"/>
        <v>0</v>
      </c>
    </row>
    <row r="24" spans="1:12" x14ac:dyDescent="0.2">
      <c r="A24" s="12">
        <f>'9'!A22</f>
        <v>14</v>
      </c>
      <c r="B24" s="12" t="str">
        <f>'9'!B22</f>
        <v>Mojosari</v>
      </c>
      <c r="C24" s="12" t="str">
        <f>'9'!C22</f>
        <v>Mojosari</v>
      </c>
      <c r="D24" s="444">
        <v>0</v>
      </c>
      <c r="E24" s="61">
        <v>0</v>
      </c>
      <c r="F24" s="61">
        <f t="shared" si="5"/>
        <v>0</v>
      </c>
      <c r="G24" s="61">
        <v>2</v>
      </c>
      <c r="H24" s="61">
        <v>0</v>
      </c>
      <c r="I24" s="61">
        <f t="shared" si="6"/>
        <v>2</v>
      </c>
      <c r="J24" s="61">
        <f t="shared" si="7"/>
        <v>2</v>
      </c>
      <c r="K24" s="61">
        <f t="shared" si="8"/>
        <v>0</v>
      </c>
      <c r="L24" s="61">
        <f t="shared" si="9"/>
        <v>2</v>
      </c>
    </row>
    <row r="25" spans="1:12" x14ac:dyDescent="0.2">
      <c r="A25" s="12">
        <f>'9'!A23</f>
        <v>15</v>
      </c>
      <c r="B25" s="12"/>
      <c r="C25" s="12" t="str">
        <f>'9'!C23</f>
        <v>Modopuro</v>
      </c>
      <c r="D25" s="444">
        <v>0</v>
      </c>
      <c r="E25" s="61">
        <v>0</v>
      </c>
      <c r="F25" s="61">
        <f t="shared" si="5"/>
        <v>0</v>
      </c>
      <c r="G25" s="61">
        <v>0</v>
      </c>
      <c r="H25" s="61">
        <v>0</v>
      </c>
      <c r="I25" s="61">
        <f t="shared" si="6"/>
        <v>0</v>
      </c>
      <c r="J25" s="61">
        <f t="shared" si="7"/>
        <v>0</v>
      </c>
      <c r="K25" s="61">
        <f t="shared" si="8"/>
        <v>0</v>
      </c>
      <c r="L25" s="61">
        <f t="shared" si="9"/>
        <v>0</v>
      </c>
    </row>
    <row r="26" spans="1:12" x14ac:dyDescent="0.2">
      <c r="A26" s="12">
        <f>'9'!A24</f>
        <v>16</v>
      </c>
      <c r="B26" s="12" t="str">
        <f>'9'!B24</f>
        <v>Pungging</v>
      </c>
      <c r="C26" s="12" t="str">
        <f>'9'!C24</f>
        <v>Pungging</v>
      </c>
      <c r="D26" s="444">
        <v>0</v>
      </c>
      <c r="E26" s="61">
        <v>0</v>
      </c>
      <c r="F26" s="61">
        <f t="shared" si="5"/>
        <v>0</v>
      </c>
      <c r="G26" s="61">
        <v>0</v>
      </c>
      <c r="H26" s="61">
        <v>0</v>
      </c>
      <c r="I26" s="61">
        <f t="shared" si="6"/>
        <v>0</v>
      </c>
      <c r="J26" s="61">
        <f t="shared" si="7"/>
        <v>0</v>
      </c>
      <c r="K26" s="61">
        <f t="shared" si="8"/>
        <v>0</v>
      </c>
      <c r="L26" s="61">
        <f>SUM(J26:K26)</f>
        <v>0</v>
      </c>
    </row>
    <row r="27" spans="1:12" x14ac:dyDescent="0.2">
      <c r="A27" s="12">
        <f>'9'!A25</f>
        <v>17</v>
      </c>
      <c r="B27" s="12"/>
      <c r="C27" s="12" t="str">
        <f>'9'!C25</f>
        <v>Watukenongo</v>
      </c>
      <c r="D27" s="444">
        <v>0</v>
      </c>
      <c r="E27" s="61">
        <v>0</v>
      </c>
      <c r="F27" s="61">
        <f t="shared" si="5"/>
        <v>0</v>
      </c>
      <c r="G27" s="61">
        <v>0</v>
      </c>
      <c r="H27" s="61">
        <v>0</v>
      </c>
      <c r="I27" s="61">
        <f t="shared" si="6"/>
        <v>0</v>
      </c>
      <c r="J27" s="61">
        <f t="shared" si="7"/>
        <v>0</v>
      </c>
      <c r="K27" s="61">
        <f t="shared" si="8"/>
        <v>0</v>
      </c>
      <c r="L27" s="61">
        <f t="shared" si="9"/>
        <v>0</v>
      </c>
    </row>
    <row r="28" spans="1:12" x14ac:dyDescent="0.2">
      <c r="A28" s="12">
        <f>'9'!A26</f>
        <v>18</v>
      </c>
      <c r="B28" s="12" t="str">
        <f>'9'!B26</f>
        <v>Ngoro</v>
      </c>
      <c r="C28" s="12" t="str">
        <f>'9'!C26</f>
        <v>Ngoro</v>
      </c>
      <c r="D28" s="444">
        <v>0</v>
      </c>
      <c r="E28" s="61">
        <v>0</v>
      </c>
      <c r="F28" s="61">
        <f t="shared" si="5"/>
        <v>0</v>
      </c>
      <c r="G28" s="61">
        <v>0</v>
      </c>
      <c r="H28" s="61">
        <v>0</v>
      </c>
      <c r="I28" s="61">
        <f t="shared" si="6"/>
        <v>0</v>
      </c>
      <c r="J28" s="61">
        <f t="shared" si="7"/>
        <v>0</v>
      </c>
      <c r="K28" s="61">
        <f t="shared" si="8"/>
        <v>0</v>
      </c>
      <c r="L28" s="61">
        <f t="shared" si="9"/>
        <v>0</v>
      </c>
    </row>
    <row r="29" spans="1:12" x14ac:dyDescent="0.2">
      <c r="A29" s="12">
        <f>'9'!A27</f>
        <v>19</v>
      </c>
      <c r="B29" s="12"/>
      <c r="C29" s="12" t="str">
        <f>'9'!C27</f>
        <v>Manduro</v>
      </c>
      <c r="D29" s="444">
        <v>0</v>
      </c>
      <c r="E29" s="61">
        <v>0</v>
      </c>
      <c r="F29" s="61">
        <f t="shared" si="5"/>
        <v>0</v>
      </c>
      <c r="G29" s="61">
        <v>0</v>
      </c>
      <c r="H29" s="61">
        <v>0</v>
      </c>
      <c r="I29" s="61">
        <f t="shared" si="6"/>
        <v>0</v>
      </c>
      <c r="J29" s="61">
        <f t="shared" si="7"/>
        <v>0</v>
      </c>
      <c r="K29" s="61">
        <f t="shared" si="8"/>
        <v>0</v>
      </c>
      <c r="L29" s="61">
        <f t="shared" si="9"/>
        <v>0</v>
      </c>
    </row>
    <row r="30" spans="1:12" x14ac:dyDescent="0.2">
      <c r="A30" s="12">
        <f>'9'!A28</f>
        <v>20</v>
      </c>
      <c r="B30" s="12" t="str">
        <f>'9'!B28</f>
        <v>Dlanggu</v>
      </c>
      <c r="C30" s="12" t="str">
        <f>'9'!C28</f>
        <v>Dlanggu</v>
      </c>
      <c r="D30" s="444">
        <v>0</v>
      </c>
      <c r="E30" s="61">
        <v>0</v>
      </c>
      <c r="F30" s="61">
        <f t="shared" si="5"/>
        <v>0</v>
      </c>
      <c r="G30" s="61">
        <v>0</v>
      </c>
      <c r="H30" s="61">
        <v>2</v>
      </c>
      <c r="I30" s="61">
        <f t="shared" si="6"/>
        <v>2</v>
      </c>
      <c r="J30" s="61">
        <f t="shared" si="7"/>
        <v>0</v>
      </c>
      <c r="K30" s="61">
        <f t="shared" si="8"/>
        <v>2</v>
      </c>
      <c r="L30" s="61">
        <f t="shared" si="9"/>
        <v>2</v>
      </c>
    </row>
    <row r="31" spans="1:12" x14ac:dyDescent="0.2">
      <c r="A31" s="12">
        <f>'9'!A29</f>
        <v>21</v>
      </c>
      <c r="B31" s="12" t="str">
        <f>'9'!B29</f>
        <v>Kutorejo</v>
      </c>
      <c r="C31" s="12" t="str">
        <f>'9'!C29</f>
        <v>Kutorejo</v>
      </c>
      <c r="D31" s="444">
        <v>0</v>
      </c>
      <c r="E31" s="61">
        <v>0</v>
      </c>
      <c r="F31" s="61">
        <f t="shared" ref="F31:F37" si="10">SUM(D31:E31)</f>
        <v>0</v>
      </c>
      <c r="G31" s="61">
        <v>0</v>
      </c>
      <c r="H31" s="61">
        <v>0</v>
      </c>
      <c r="I31" s="61">
        <f t="shared" ref="I31:I37" si="11">SUM(G31:H31)</f>
        <v>0</v>
      </c>
      <c r="J31" s="61">
        <f t="shared" ref="J31:J37" si="12">SUM(D31,G31)</f>
        <v>0</v>
      </c>
      <c r="K31" s="61">
        <f t="shared" ref="K31:K37" si="13">SUM(E31,H31)</f>
        <v>0</v>
      </c>
      <c r="L31" s="61">
        <f t="shared" ref="L31:L37" si="14">SUM(J31:K31)</f>
        <v>0</v>
      </c>
    </row>
    <row r="32" spans="1:12" x14ac:dyDescent="0.2">
      <c r="A32" s="12">
        <f>'9'!A30</f>
        <v>22</v>
      </c>
      <c r="B32" s="12"/>
      <c r="C32" s="12" t="str">
        <f>'9'!C30</f>
        <v>Pesanggrahan</v>
      </c>
      <c r="D32" s="444">
        <v>0</v>
      </c>
      <c r="E32" s="61">
        <v>0</v>
      </c>
      <c r="F32" s="61">
        <f t="shared" si="10"/>
        <v>0</v>
      </c>
      <c r="G32" s="61">
        <v>0</v>
      </c>
      <c r="H32" s="61">
        <v>0</v>
      </c>
      <c r="I32" s="61">
        <f t="shared" si="11"/>
        <v>0</v>
      </c>
      <c r="J32" s="61">
        <f t="shared" si="12"/>
        <v>0</v>
      </c>
      <c r="K32" s="61">
        <f t="shared" si="13"/>
        <v>0</v>
      </c>
      <c r="L32" s="61">
        <f t="shared" si="14"/>
        <v>0</v>
      </c>
    </row>
    <row r="33" spans="1:12" x14ac:dyDescent="0.2">
      <c r="A33" s="12">
        <f>'9'!A31</f>
        <v>23</v>
      </c>
      <c r="B33" s="12" t="str">
        <f>'9'!B31</f>
        <v>Pacet</v>
      </c>
      <c r="C33" s="12" t="str">
        <f>'9'!C31</f>
        <v>Pacet</v>
      </c>
      <c r="D33" s="444">
        <v>0</v>
      </c>
      <c r="E33" s="61">
        <v>0</v>
      </c>
      <c r="F33" s="61">
        <f t="shared" si="10"/>
        <v>0</v>
      </c>
      <c r="G33" s="61">
        <v>1</v>
      </c>
      <c r="H33" s="61">
        <v>0</v>
      </c>
      <c r="I33" s="61">
        <f t="shared" si="11"/>
        <v>1</v>
      </c>
      <c r="J33" s="61">
        <f t="shared" si="12"/>
        <v>1</v>
      </c>
      <c r="K33" s="61">
        <f t="shared" si="13"/>
        <v>0</v>
      </c>
      <c r="L33" s="61">
        <f t="shared" si="14"/>
        <v>1</v>
      </c>
    </row>
    <row r="34" spans="1:12" x14ac:dyDescent="0.2">
      <c r="A34" s="12">
        <f>'9'!A32</f>
        <v>24</v>
      </c>
      <c r="B34" s="12"/>
      <c r="C34" s="12" t="str">
        <f>'9'!C32</f>
        <v>Pandan</v>
      </c>
      <c r="D34" s="444">
        <v>0</v>
      </c>
      <c r="E34" s="61">
        <v>0</v>
      </c>
      <c r="F34" s="61">
        <f t="shared" si="10"/>
        <v>0</v>
      </c>
      <c r="G34" s="61">
        <v>0</v>
      </c>
      <c r="H34" s="61">
        <v>0</v>
      </c>
      <c r="I34" s="61">
        <f t="shared" si="11"/>
        <v>0</v>
      </c>
      <c r="J34" s="61">
        <f t="shared" si="12"/>
        <v>0</v>
      </c>
      <c r="K34" s="61">
        <f t="shared" si="13"/>
        <v>0</v>
      </c>
      <c r="L34" s="61">
        <f t="shared" si="14"/>
        <v>0</v>
      </c>
    </row>
    <row r="35" spans="1:12" x14ac:dyDescent="0.2">
      <c r="A35" s="12">
        <f>'9'!A33</f>
        <v>25</v>
      </c>
      <c r="B35" s="12" t="str">
        <f>'9'!B33</f>
        <v>Trawas</v>
      </c>
      <c r="C35" s="12" t="str">
        <f>'9'!C33</f>
        <v>Trawas</v>
      </c>
      <c r="D35" s="444">
        <v>0</v>
      </c>
      <c r="E35" s="61">
        <v>0</v>
      </c>
      <c r="F35" s="61">
        <f t="shared" si="10"/>
        <v>0</v>
      </c>
      <c r="G35" s="61">
        <v>0</v>
      </c>
      <c r="H35" s="61">
        <v>0</v>
      </c>
      <c r="I35" s="61">
        <f t="shared" si="11"/>
        <v>0</v>
      </c>
      <c r="J35" s="61">
        <f t="shared" si="12"/>
        <v>0</v>
      </c>
      <c r="K35" s="61">
        <f t="shared" si="13"/>
        <v>0</v>
      </c>
      <c r="L35" s="61">
        <f t="shared" si="14"/>
        <v>0</v>
      </c>
    </row>
    <row r="36" spans="1:12" x14ac:dyDescent="0.2">
      <c r="A36" s="12">
        <f>'9'!A34</f>
        <v>26</v>
      </c>
      <c r="B36" s="12" t="str">
        <f>'9'!B34</f>
        <v>Gondang</v>
      </c>
      <c r="C36" s="12" t="str">
        <f>'9'!C34</f>
        <v>Gondang</v>
      </c>
      <c r="D36" s="444">
        <v>0</v>
      </c>
      <c r="E36" s="61">
        <v>0</v>
      </c>
      <c r="F36" s="61">
        <f t="shared" si="10"/>
        <v>0</v>
      </c>
      <c r="G36" s="61">
        <v>0</v>
      </c>
      <c r="H36" s="61">
        <v>0</v>
      </c>
      <c r="I36" s="61">
        <f t="shared" si="11"/>
        <v>0</v>
      </c>
      <c r="J36" s="61">
        <f t="shared" si="12"/>
        <v>0</v>
      </c>
      <c r="K36" s="61">
        <f t="shared" si="13"/>
        <v>0</v>
      </c>
      <c r="L36" s="61">
        <f t="shared" si="14"/>
        <v>0</v>
      </c>
    </row>
    <row r="37" spans="1:12" x14ac:dyDescent="0.2">
      <c r="A37" s="12">
        <f>'9'!A35</f>
        <v>27</v>
      </c>
      <c r="B37" s="12" t="str">
        <f>'9'!B35</f>
        <v>Jatirejo</v>
      </c>
      <c r="C37" s="12" t="str">
        <f>'9'!C35</f>
        <v>Jatirejo</v>
      </c>
      <c r="D37" s="444">
        <v>0</v>
      </c>
      <c r="E37" s="61">
        <v>0</v>
      </c>
      <c r="F37" s="61">
        <f t="shared" si="10"/>
        <v>0</v>
      </c>
      <c r="G37" s="61">
        <v>0</v>
      </c>
      <c r="H37" s="61">
        <v>0</v>
      </c>
      <c r="I37" s="61">
        <f t="shared" si="11"/>
        <v>0</v>
      </c>
      <c r="J37" s="61">
        <f t="shared" si="12"/>
        <v>0</v>
      </c>
      <c r="K37" s="61">
        <f t="shared" si="13"/>
        <v>0</v>
      </c>
      <c r="L37" s="61">
        <f t="shared" si="14"/>
        <v>0</v>
      </c>
    </row>
    <row r="38" spans="1:12" ht="20.25" customHeight="1" x14ac:dyDescent="0.2">
      <c r="A38" s="251" t="s">
        <v>157</v>
      </c>
      <c r="B38" s="271"/>
      <c r="C38" s="304"/>
      <c r="D38" s="445">
        <f t="shared" ref="D38:L38" si="15">SUM(D11:D37)</f>
        <v>0</v>
      </c>
      <c r="E38" s="445">
        <f t="shared" si="15"/>
        <v>0</v>
      </c>
      <c r="F38" s="445">
        <f t="shared" si="15"/>
        <v>0</v>
      </c>
      <c r="G38" s="445">
        <f t="shared" si="15"/>
        <v>8</v>
      </c>
      <c r="H38" s="445">
        <f t="shared" si="15"/>
        <v>4</v>
      </c>
      <c r="I38" s="445">
        <f t="shared" si="15"/>
        <v>12</v>
      </c>
      <c r="J38" s="445">
        <f t="shared" si="15"/>
        <v>8</v>
      </c>
      <c r="K38" s="445">
        <f t="shared" si="15"/>
        <v>4</v>
      </c>
      <c r="L38" s="445">
        <f t="shared" si="15"/>
        <v>12</v>
      </c>
    </row>
    <row r="39" spans="1:12" ht="17.25" customHeight="1" thickBot="1" x14ac:dyDescent="0.25">
      <c r="A39" s="259" t="s">
        <v>0</v>
      </c>
      <c r="B39" s="307"/>
      <c r="C39" s="307"/>
      <c r="D39" s="308"/>
      <c r="E39" s="309"/>
      <c r="F39" s="309"/>
      <c r="G39" s="310"/>
      <c r="H39" s="310"/>
      <c r="I39" s="310"/>
      <c r="J39" s="311"/>
      <c r="K39" s="312"/>
      <c r="L39" s="1071">
        <f>L38/'2'!$E$28*10000</f>
        <v>0.10555212999800331</v>
      </c>
    </row>
    <row r="40" spans="1:12" x14ac:dyDescent="0.2">
      <c r="B40" s="3"/>
      <c r="C40" s="3"/>
      <c r="D40" s="66"/>
      <c r="E40" s="67"/>
      <c r="F40" s="66"/>
      <c r="G40" s="67"/>
      <c r="H40" s="66"/>
      <c r="I40" s="58"/>
      <c r="J40" s="67"/>
      <c r="K40" s="66"/>
      <c r="L40" s="58"/>
    </row>
    <row r="41" spans="1:12" x14ac:dyDescent="0.2">
      <c r="A41" s="177" t="s">
        <v>1344</v>
      </c>
    </row>
    <row r="42" spans="1:12" x14ac:dyDescent="0.2">
      <c r="A42" s="4" t="s">
        <v>152</v>
      </c>
    </row>
  </sheetData>
  <mergeCells count="7">
    <mergeCell ref="A7:A9"/>
    <mergeCell ref="B7:B9"/>
    <mergeCell ref="C7:C9"/>
    <mergeCell ref="D7:L7"/>
    <mergeCell ref="D8:F8"/>
    <mergeCell ref="G8:I8"/>
    <mergeCell ref="J8:L8"/>
  </mergeCells>
  <phoneticPr fontId="0" type="noConversion"/>
  <printOptions horizontalCentered="1"/>
  <pageMargins left="1.1299999999999999" right="0.97" top="0.9" bottom="0.52" header="0" footer="0"/>
  <pageSetup paperSize="130" scale="73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X47"/>
  <sheetViews>
    <sheetView view="pageBreakPreview" topLeftCell="A4" zoomScale="60" zoomScaleNormal="78" workbookViewId="0">
      <selection activeCell="K28" sqref="K28"/>
    </sheetView>
  </sheetViews>
  <sheetFormatPr defaultColWidth="11.42578125" defaultRowHeight="15" x14ac:dyDescent="0.2"/>
  <cols>
    <col min="1" max="1" width="5.7109375" style="4" customWidth="1"/>
    <col min="2" max="3" width="19.7109375" style="4" customWidth="1"/>
    <col min="4" max="6" width="8.85546875" style="4" customWidth="1"/>
    <col min="7" max="7" width="10.5703125" style="4" customWidth="1"/>
    <col min="8" max="8" width="8.85546875" style="4" customWidth="1"/>
    <col min="9" max="9" width="10.5703125" style="4" customWidth="1"/>
    <col min="10" max="10" width="8.85546875" style="4" customWidth="1"/>
    <col min="11" max="11" width="10.7109375" style="4" customWidth="1"/>
    <col min="12" max="15" width="8.85546875" style="4" customWidth="1"/>
    <col min="16" max="16" width="11" style="4" customWidth="1"/>
    <col min="17" max="17" width="8.85546875" style="4" customWidth="1"/>
    <col min="18" max="18" width="11.28515625" style="4" customWidth="1"/>
    <col min="19" max="19" width="8.85546875" style="4" customWidth="1"/>
    <col min="20" max="20" width="11" style="4" customWidth="1"/>
    <col min="21" max="21" width="8.85546875" style="4" customWidth="1"/>
    <col min="22" max="16384" width="11.42578125" style="4"/>
  </cols>
  <sheetData>
    <row r="1" spans="1:24" x14ac:dyDescent="0.2">
      <c r="A1" s="3" t="s">
        <v>711</v>
      </c>
      <c r="B1" s="3"/>
    </row>
    <row r="2" spans="1:24" x14ac:dyDescent="0.2">
      <c r="A2" s="6" t="s">
        <v>152</v>
      </c>
      <c r="B2" s="6"/>
    </row>
    <row r="3" spans="1:24" s="203" customFormat="1" ht="16.5" x14ac:dyDescent="0.2">
      <c r="A3" s="207" t="s">
        <v>952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</row>
    <row r="4" spans="1:24" s="203" customFormat="1" ht="16.5" x14ac:dyDescent="0.2">
      <c r="E4" s="210"/>
      <c r="I4" s="210" t="str">
        <f>'1'!E5</f>
        <v>KABUPATEN</v>
      </c>
      <c r="J4" s="206" t="str">
        <f>'1'!F5</f>
        <v>MOJOKERTO</v>
      </c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</row>
    <row r="5" spans="1:24" s="203" customFormat="1" ht="16.5" x14ac:dyDescent="0.2">
      <c r="E5" s="210"/>
      <c r="I5" s="210" t="str">
        <f>'1'!E6</f>
        <v xml:space="preserve">TAHUN </v>
      </c>
      <c r="J5" s="206">
        <f>'1'!F6</f>
        <v>2021</v>
      </c>
      <c r="L5" s="207"/>
      <c r="M5" s="207"/>
      <c r="N5" s="207"/>
      <c r="O5" s="207"/>
      <c r="P5" s="207"/>
      <c r="Q5" s="207"/>
      <c r="R5" s="207"/>
      <c r="S5" s="207"/>
      <c r="T5" s="207"/>
      <c r="U5" s="207"/>
    </row>
    <row r="6" spans="1:24" ht="15.75" thickBot="1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</row>
    <row r="7" spans="1:24" x14ac:dyDescent="0.2">
      <c r="A7" s="1380" t="s">
        <v>153</v>
      </c>
      <c r="B7" s="1380" t="s">
        <v>154</v>
      </c>
      <c r="C7" s="1380" t="s">
        <v>156</v>
      </c>
      <c r="D7" s="23"/>
      <c r="E7" s="172"/>
      <c r="F7" s="172"/>
      <c r="G7" s="23" t="s">
        <v>8</v>
      </c>
      <c r="H7" s="83"/>
      <c r="I7" s="172"/>
      <c r="J7" s="172"/>
      <c r="K7" s="172"/>
      <c r="L7" s="173"/>
      <c r="M7" s="1377" t="s">
        <v>9</v>
      </c>
      <c r="N7" s="1378"/>
      <c r="O7" s="1378"/>
      <c r="P7" s="1378"/>
      <c r="Q7" s="1378"/>
      <c r="R7" s="1378"/>
      <c r="S7" s="1378"/>
      <c r="T7" s="1378"/>
      <c r="U7" s="1379"/>
    </row>
    <row r="8" spans="1:24" ht="15" customHeight="1" x14ac:dyDescent="0.2">
      <c r="A8" s="1171"/>
      <c r="B8" s="1171"/>
      <c r="C8" s="1171"/>
      <c r="D8" s="15"/>
      <c r="E8" s="29"/>
      <c r="F8" s="174"/>
      <c r="G8" s="29" t="s">
        <v>42</v>
      </c>
      <c r="H8" s="175">
        <f>J5-1</f>
        <v>2020</v>
      </c>
      <c r="I8" s="29"/>
      <c r="J8" s="29"/>
      <c r="K8" s="29"/>
      <c r="L8" s="72"/>
      <c r="M8" s="15"/>
      <c r="N8" s="29"/>
      <c r="P8" s="29" t="s">
        <v>42</v>
      </c>
      <c r="Q8" s="175">
        <f>J5-2</f>
        <v>2019</v>
      </c>
      <c r="R8" s="29"/>
      <c r="S8" s="29"/>
      <c r="T8" s="29"/>
      <c r="U8" s="72"/>
    </row>
    <row r="9" spans="1:24" x14ac:dyDescent="0.2">
      <c r="A9" s="1171"/>
      <c r="B9" s="1171"/>
      <c r="C9" s="1171"/>
      <c r="D9" s="1249" t="s">
        <v>380</v>
      </c>
      <c r="E9" s="1250"/>
      <c r="F9" s="1251"/>
      <c r="G9" s="1249" t="s">
        <v>40</v>
      </c>
      <c r="H9" s="1250"/>
      <c r="I9" s="1250"/>
      <c r="J9" s="1250"/>
      <c r="K9" s="1250"/>
      <c r="L9" s="1251"/>
      <c r="M9" s="1249" t="s">
        <v>600</v>
      </c>
      <c r="N9" s="1250"/>
      <c r="O9" s="1251"/>
      <c r="P9" s="1250" t="s">
        <v>176</v>
      </c>
      <c r="Q9" s="1250"/>
      <c r="R9" s="1250"/>
      <c r="S9" s="1250"/>
      <c r="T9" s="1250"/>
      <c r="U9" s="1251"/>
    </row>
    <row r="10" spans="1:24" x14ac:dyDescent="0.2">
      <c r="A10" s="1171"/>
      <c r="B10" s="1171"/>
      <c r="C10" s="1171"/>
      <c r="D10" s="1252"/>
      <c r="E10" s="1253"/>
      <c r="F10" s="1254"/>
      <c r="G10" s="1178" t="s">
        <v>27</v>
      </c>
      <c r="H10" s="1180"/>
      <c r="I10" s="1178" t="s">
        <v>28</v>
      </c>
      <c r="J10" s="1180"/>
      <c r="K10" s="1178" t="s">
        <v>14</v>
      </c>
      <c r="L10" s="1180"/>
      <c r="M10" s="1252"/>
      <c r="N10" s="1253"/>
      <c r="O10" s="1254"/>
      <c r="P10" s="1179" t="s">
        <v>27</v>
      </c>
      <c r="Q10" s="1180"/>
      <c r="R10" s="1178" t="s">
        <v>28</v>
      </c>
      <c r="S10" s="1180"/>
      <c r="T10" s="1178" t="s">
        <v>14</v>
      </c>
      <c r="U10" s="1180"/>
    </row>
    <row r="11" spans="1:24" x14ac:dyDescent="0.2">
      <c r="A11" s="1172"/>
      <c r="B11" s="1172"/>
      <c r="C11" s="1172"/>
      <c r="D11" s="19" t="s">
        <v>27</v>
      </c>
      <c r="E11" s="19" t="s">
        <v>28</v>
      </c>
      <c r="F11" s="19" t="s">
        <v>29</v>
      </c>
      <c r="G11" s="37" t="s">
        <v>161</v>
      </c>
      <c r="H11" s="37" t="s">
        <v>164</v>
      </c>
      <c r="I11" s="37" t="s">
        <v>161</v>
      </c>
      <c r="J11" s="37" t="s">
        <v>164</v>
      </c>
      <c r="K11" s="37" t="s">
        <v>161</v>
      </c>
      <c r="L11" s="37" t="s">
        <v>164</v>
      </c>
      <c r="M11" s="34" t="s">
        <v>27</v>
      </c>
      <c r="N11" s="34" t="s">
        <v>28</v>
      </c>
      <c r="O11" s="34" t="s">
        <v>29</v>
      </c>
      <c r="P11" s="81" t="s">
        <v>161</v>
      </c>
      <c r="Q11" s="37" t="s">
        <v>164</v>
      </c>
      <c r="R11" s="37" t="s">
        <v>161</v>
      </c>
      <c r="S11" s="37" t="s">
        <v>164</v>
      </c>
      <c r="T11" s="37" t="s">
        <v>161</v>
      </c>
      <c r="U11" s="37" t="s">
        <v>164</v>
      </c>
    </row>
    <row r="12" spans="1:24" x14ac:dyDescent="0.2">
      <c r="A12" s="129">
        <v>1</v>
      </c>
      <c r="B12" s="129">
        <v>2</v>
      </c>
      <c r="C12" s="129">
        <v>3</v>
      </c>
      <c r="D12" s="129">
        <v>4</v>
      </c>
      <c r="E12" s="129">
        <v>5</v>
      </c>
      <c r="F12" s="129">
        <v>6</v>
      </c>
      <c r="G12" s="129">
        <v>7</v>
      </c>
      <c r="H12" s="129">
        <v>8</v>
      </c>
      <c r="I12" s="129">
        <v>9</v>
      </c>
      <c r="J12" s="129">
        <v>10</v>
      </c>
      <c r="K12" s="129">
        <v>11</v>
      </c>
      <c r="L12" s="129">
        <v>12</v>
      </c>
      <c r="M12" s="129">
        <v>13</v>
      </c>
      <c r="N12" s="129">
        <v>14</v>
      </c>
      <c r="O12" s="129">
        <v>15</v>
      </c>
      <c r="P12" s="156">
        <v>16</v>
      </c>
      <c r="Q12" s="129">
        <v>17</v>
      </c>
      <c r="R12" s="129">
        <v>18</v>
      </c>
      <c r="S12" s="129">
        <v>19</v>
      </c>
      <c r="T12" s="129">
        <v>20</v>
      </c>
      <c r="U12" s="129">
        <v>21</v>
      </c>
      <c r="V12" s="1"/>
      <c r="W12" s="1"/>
      <c r="X12" s="1"/>
    </row>
    <row r="13" spans="1:24" x14ac:dyDescent="0.2">
      <c r="A13" s="12">
        <f>'9'!A9</f>
        <v>1</v>
      </c>
      <c r="B13" s="12" t="str">
        <f>'9'!B9</f>
        <v>Sooko</v>
      </c>
      <c r="C13" s="12" t="str">
        <f>'9'!C9</f>
        <v>Sooko</v>
      </c>
      <c r="D13" s="424">
        <v>0</v>
      </c>
      <c r="E13" s="424">
        <v>0</v>
      </c>
      <c r="F13" s="424">
        <f t="shared" ref="F13:F21" si="0">SUM(D13:E13)</f>
        <v>0</v>
      </c>
      <c r="G13" s="1072">
        <v>0</v>
      </c>
      <c r="H13" s="422">
        <v>0</v>
      </c>
      <c r="I13" s="424">
        <v>0</v>
      </c>
      <c r="J13" s="422">
        <v>0</v>
      </c>
      <c r="K13" s="160">
        <f t="shared" ref="K13:K32" si="1">G13+I13</f>
        <v>0</v>
      </c>
      <c r="L13" s="422">
        <v>0</v>
      </c>
      <c r="M13" s="160">
        <v>0</v>
      </c>
      <c r="N13" s="160">
        <v>0</v>
      </c>
      <c r="O13" s="424">
        <f t="shared" ref="O13:O32" si="2">SUM(M13:N13)</f>
        <v>0</v>
      </c>
      <c r="P13" s="1073">
        <v>0</v>
      </c>
      <c r="Q13" s="422">
        <v>0</v>
      </c>
      <c r="R13" s="424">
        <v>0</v>
      </c>
      <c r="S13" s="422">
        <v>0</v>
      </c>
      <c r="T13" s="424">
        <f t="shared" ref="T13:T32" si="3">P13+R13</f>
        <v>0</v>
      </c>
      <c r="U13" s="422">
        <v>0</v>
      </c>
    </row>
    <row r="14" spans="1:24" x14ac:dyDescent="0.2">
      <c r="A14" s="12">
        <f>'9'!A10</f>
        <v>2</v>
      </c>
      <c r="B14" s="12" t="str">
        <f>'9'!B10</f>
        <v>Trowulan</v>
      </c>
      <c r="C14" s="12" t="str">
        <f>'9'!C10</f>
        <v>Trowulan</v>
      </c>
      <c r="D14" s="160">
        <v>0</v>
      </c>
      <c r="E14" s="1074">
        <v>0</v>
      </c>
      <c r="F14" s="160">
        <f>SUM(D14:E14)</f>
        <v>0</v>
      </c>
      <c r="G14" s="1074">
        <v>0</v>
      </c>
      <c r="H14" s="423">
        <v>0</v>
      </c>
      <c r="I14" s="160">
        <v>0</v>
      </c>
      <c r="J14" s="423">
        <v>0</v>
      </c>
      <c r="K14" s="160">
        <f t="shared" si="1"/>
        <v>0</v>
      </c>
      <c r="L14" s="423">
        <v>0</v>
      </c>
      <c r="M14" s="160">
        <v>2</v>
      </c>
      <c r="N14" s="160">
        <v>0</v>
      </c>
      <c r="O14" s="160">
        <f t="shared" si="2"/>
        <v>2</v>
      </c>
      <c r="P14" s="1075">
        <v>1</v>
      </c>
      <c r="Q14" s="423">
        <f t="shared" ref="Q14:Q31" si="4">P14/M14*100</f>
        <v>50</v>
      </c>
      <c r="R14" s="160">
        <v>0</v>
      </c>
      <c r="S14" s="423">
        <v>0</v>
      </c>
      <c r="T14" s="160">
        <f t="shared" si="3"/>
        <v>1</v>
      </c>
      <c r="U14" s="423">
        <f t="shared" ref="U14:U31" si="5">T14/O14*100</f>
        <v>50</v>
      </c>
    </row>
    <row r="15" spans="1:24" x14ac:dyDescent="0.2">
      <c r="A15" s="12">
        <f>'9'!A11</f>
        <v>3</v>
      </c>
      <c r="B15" s="12"/>
      <c r="C15" s="12" t="str">
        <f>'9'!C11</f>
        <v>Tawangsari</v>
      </c>
      <c r="D15" s="160">
        <v>0</v>
      </c>
      <c r="E15" s="1074">
        <v>0</v>
      </c>
      <c r="F15" s="160">
        <f t="shared" si="0"/>
        <v>0</v>
      </c>
      <c r="G15" s="1074">
        <v>0</v>
      </c>
      <c r="H15" s="423">
        <v>0</v>
      </c>
      <c r="I15" s="160">
        <v>0</v>
      </c>
      <c r="J15" s="423">
        <v>0</v>
      </c>
      <c r="K15" s="160">
        <f t="shared" si="1"/>
        <v>0</v>
      </c>
      <c r="L15" s="423">
        <v>0</v>
      </c>
      <c r="M15" s="160">
        <v>1</v>
      </c>
      <c r="N15" s="160">
        <v>0</v>
      </c>
      <c r="O15" s="160">
        <f t="shared" si="2"/>
        <v>1</v>
      </c>
      <c r="P15" s="1075">
        <v>1</v>
      </c>
      <c r="Q15" s="423">
        <f t="shared" si="4"/>
        <v>100</v>
      </c>
      <c r="R15" s="160">
        <v>0</v>
      </c>
      <c r="S15" s="423">
        <v>0</v>
      </c>
      <c r="T15" s="160">
        <f t="shared" si="3"/>
        <v>1</v>
      </c>
      <c r="U15" s="423">
        <f t="shared" si="5"/>
        <v>100</v>
      </c>
    </row>
    <row r="16" spans="1:24" x14ac:dyDescent="0.2">
      <c r="A16" s="12">
        <f>'9'!A12</f>
        <v>4</v>
      </c>
      <c r="B16" s="12" t="str">
        <f>'9'!B12</f>
        <v>Puri</v>
      </c>
      <c r="C16" s="12" t="str">
        <f>'9'!C12</f>
        <v>Puri</v>
      </c>
      <c r="D16" s="160">
        <v>0</v>
      </c>
      <c r="E16" s="1074">
        <v>0</v>
      </c>
      <c r="F16" s="160">
        <f t="shared" si="0"/>
        <v>0</v>
      </c>
      <c r="G16" s="1074">
        <v>0</v>
      </c>
      <c r="H16" s="423">
        <v>0</v>
      </c>
      <c r="I16" s="160">
        <v>0</v>
      </c>
      <c r="J16" s="423">
        <v>0</v>
      </c>
      <c r="K16" s="160">
        <f t="shared" si="1"/>
        <v>0</v>
      </c>
      <c r="L16" s="423">
        <v>0</v>
      </c>
      <c r="M16" s="160">
        <v>4</v>
      </c>
      <c r="N16" s="160">
        <v>1</v>
      </c>
      <c r="O16" s="160">
        <f t="shared" si="2"/>
        <v>5</v>
      </c>
      <c r="P16" s="1075">
        <v>4</v>
      </c>
      <c r="Q16" s="423">
        <f t="shared" si="4"/>
        <v>100</v>
      </c>
      <c r="R16" s="160">
        <v>1</v>
      </c>
      <c r="S16" s="423">
        <f>R16/N16*100</f>
        <v>100</v>
      </c>
      <c r="T16" s="160">
        <f t="shared" si="3"/>
        <v>5</v>
      </c>
      <c r="U16" s="423">
        <f t="shared" si="5"/>
        <v>100</v>
      </c>
    </row>
    <row r="17" spans="1:21" x14ac:dyDescent="0.2">
      <c r="A17" s="12">
        <f>'9'!A13</f>
        <v>5</v>
      </c>
      <c r="B17" s="12" t="str">
        <f>'9'!B13</f>
        <v>Mojoanyar</v>
      </c>
      <c r="C17" s="12" t="str">
        <f>'9'!C13</f>
        <v>Gayaman</v>
      </c>
      <c r="D17" s="160">
        <v>0</v>
      </c>
      <c r="E17" s="1074">
        <v>0</v>
      </c>
      <c r="F17" s="160">
        <f t="shared" si="0"/>
        <v>0</v>
      </c>
      <c r="G17" s="1074">
        <v>0</v>
      </c>
      <c r="H17" s="423">
        <v>0</v>
      </c>
      <c r="I17" s="160">
        <v>0</v>
      </c>
      <c r="J17" s="423">
        <v>0</v>
      </c>
      <c r="K17" s="160">
        <f t="shared" si="1"/>
        <v>0</v>
      </c>
      <c r="L17" s="423">
        <v>0</v>
      </c>
      <c r="M17" s="160">
        <v>0</v>
      </c>
      <c r="N17" s="160">
        <v>1</v>
      </c>
      <c r="O17" s="160">
        <f t="shared" si="2"/>
        <v>1</v>
      </c>
      <c r="P17" s="1075">
        <v>0</v>
      </c>
      <c r="Q17" s="423">
        <v>0</v>
      </c>
      <c r="R17" s="160">
        <v>1</v>
      </c>
      <c r="S17" s="423">
        <f>R17/N17*100</f>
        <v>100</v>
      </c>
      <c r="T17" s="160">
        <f t="shared" si="3"/>
        <v>1</v>
      </c>
      <c r="U17" s="423">
        <f t="shared" si="5"/>
        <v>100</v>
      </c>
    </row>
    <row r="18" spans="1:21" x14ac:dyDescent="0.2">
      <c r="A18" s="12">
        <f>'9'!A14</f>
        <v>6</v>
      </c>
      <c r="B18" s="12" t="str">
        <f>'9'!B14</f>
        <v>Bangsal</v>
      </c>
      <c r="C18" s="12" t="str">
        <f>'9'!C14</f>
        <v>Bangsal</v>
      </c>
      <c r="D18" s="160">
        <v>0</v>
      </c>
      <c r="E18" s="1074">
        <v>0</v>
      </c>
      <c r="F18" s="160">
        <f t="shared" si="0"/>
        <v>0</v>
      </c>
      <c r="G18" s="1074">
        <v>0</v>
      </c>
      <c r="H18" s="423">
        <v>0</v>
      </c>
      <c r="I18" s="160">
        <v>0</v>
      </c>
      <c r="J18" s="423">
        <v>0</v>
      </c>
      <c r="K18" s="160">
        <f t="shared" si="1"/>
        <v>0</v>
      </c>
      <c r="L18" s="423">
        <v>0</v>
      </c>
      <c r="M18" s="160">
        <v>0</v>
      </c>
      <c r="N18" s="160">
        <v>1</v>
      </c>
      <c r="O18" s="160">
        <f>SUM(M18:N18)</f>
        <v>1</v>
      </c>
      <c r="P18" s="1075">
        <v>0</v>
      </c>
      <c r="Q18" s="423">
        <v>0</v>
      </c>
      <c r="R18" s="160">
        <v>1</v>
      </c>
      <c r="S18" s="423">
        <f>R18/N18*100</f>
        <v>100</v>
      </c>
      <c r="T18" s="160">
        <f t="shared" si="3"/>
        <v>1</v>
      </c>
      <c r="U18" s="423">
        <f t="shared" si="5"/>
        <v>100</v>
      </c>
    </row>
    <row r="19" spans="1:21" x14ac:dyDescent="0.2">
      <c r="A19" s="12">
        <f>'9'!A15</f>
        <v>7</v>
      </c>
      <c r="B19" s="12" t="str">
        <f>'9'!B15</f>
        <v>Gedeg</v>
      </c>
      <c r="C19" s="12" t="str">
        <f>'9'!C15</f>
        <v>Gedeg</v>
      </c>
      <c r="D19" s="160">
        <v>0</v>
      </c>
      <c r="E19" s="1074">
        <v>0</v>
      </c>
      <c r="F19" s="160">
        <f t="shared" si="0"/>
        <v>0</v>
      </c>
      <c r="G19" s="1074">
        <v>0</v>
      </c>
      <c r="H19" s="423">
        <v>0</v>
      </c>
      <c r="I19" s="160">
        <v>0</v>
      </c>
      <c r="J19" s="423">
        <v>0</v>
      </c>
      <c r="K19" s="160">
        <f t="shared" si="1"/>
        <v>0</v>
      </c>
      <c r="L19" s="423">
        <v>0</v>
      </c>
      <c r="M19" s="160">
        <v>2</v>
      </c>
      <c r="N19" s="160">
        <v>0</v>
      </c>
      <c r="O19" s="160">
        <f t="shared" si="2"/>
        <v>2</v>
      </c>
      <c r="P19" s="1075">
        <v>2</v>
      </c>
      <c r="Q19" s="423">
        <f t="shared" si="4"/>
        <v>100</v>
      </c>
      <c r="R19" s="160">
        <v>0</v>
      </c>
      <c r="S19" s="423">
        <v>0</v>
      </c>
      <c r="T19" s="160">
        <f t="shared" si="3"/>
        <v>2</v>
      </c>
      <c r="U19" s="423">
        <f t="shared" si="5"/>
        <v>100</v>
      </c>
    </row>
    <row r="20" spans="1:21" x14ac:dyDescent="0.2">
      <c r="A20" s="12">
        <f>'9'!A16</f>
        <v>8</v>
      </c>
      <c r="B20" s="12"/>
      <c r="C20" s="12" t="str">
        <f>'9'!C16</f>
        <v>Lespadangan</v>
      </c>
      <c r="D20" s="160">
        <v>0</v>
      </c>
      <c r="E20" s="1074">
        <v>0</v>
      </c>
      <c r="F20" s="160">
        <f t="shared" si="0"/>
        <v>0</v>
      </c>
      <c r="G20" s="1074">
        <v>0</v>
      </c>
      <c r="H20" s="423">
        <v>0</v>
      </c>
      <c r="I20" s="160">
        <v>0</v>
      </c>
      <c r="J20" s="423">
        <v>0</v>
      </c>
      <c r="K20" s="160">
        <f t="shared" si="1"/>
        <v>0</v>
      </c>
      <c r="L20" s="423">
        <v>0</v>
      </c>
      <c r="M20" s="160">
        <v>0</v>
      </c>
      <c r="N20" s="160">
        <v>0</v>
      </c>
      <c r="O20" s="160">
        <f t="shared" si="2"/>
        <v>0</v>
      </c>
      <c r="P20" s="1075">
        <v>0</v>
      </c>
      <c r="Q20" s="423">
        <v>0</v>
      </c>
      <c r="R20" s="160">
        <v>0</v>
      </c>
      <c r="S20" s="423">
        <v>0</v>
      </c>
      <c r="T20" s="160">
        <f t="shared" si="3"/>
        <v>0</v>
      </c>
      <c r="U20" s="423">
        <v>0</v>
      </c>
    </row>
    <row r="21" spans="1:21" x14ac:dyDescent="0.2">
      <c r="A21" s="12">
        <f>'9'!A17</f>
        <v>9</v>
      </c>
      <c r="B21" s="12" t="str">
        <f>'9'!B17</f>
        <v>Kemlagi</v>
      </c>
      <c r="C21" s="12" t="str">
        <f>'9'!C17</f>
        <v>Kemlagi</v>
      </c>
      <c r="D21" s="160">
        <v>0</v>
      </c>
      <c r="E21" s="1074">
        <v>0</v>
      </c>
      <c r="F21" s="160">
        <f t="shared" si="0"/>
        <v>0</v>
      </c>
      <c r="G21" s="1074">
        <v>0</v>
      </c>
      <c r="H21" s="423">
        <v>0</v>
      </c>
      <c r="I21" s="160">
        <v>0</v>
      </c>
      <c r="J21" s="423">
        <v>0</v>
      </c>
      <c r="K21" s="160">
        <f t="shared" si="1"/>
        <v>0</v>
      </c>
      <c r="L21" s="423">
        <v>0</v>
      </c>
      <c r="M21" s="160">
        <v>1</v>
      </c>
      <c r="N21" s="160">
        <v>0</v>
      </c>
      <c r="O21" s="160">
        <f t="shared" si="2"/>
        <v>1</v>
      </c>
      <c r="P21" s="1075">
        <v>1</v>
      </c>
      <c r="Q21" s="423">
        <f t="shared" si="4"/>
        <v>100</v>
      </c>
      <c r="R21" s="160">
        <v>0</v>
      </c>
      <c r="S21" s="423">
        <v>0</v>
      </c>
      <c r="T21" s="160">
        <f t="shared" si="3"/>
        <v>1</v>
      </c>
      <c r="U21" s="423">
        <f t="shared" si="5"/>
        <v>100</v>
      </c>
    </row>
    <row r="22" spans="1:21" x14ac:dyDescent="0.2">
      <c r="A22" s="12">
        <f>'9'!A18</f>
        <v>10</v>
      </c>
      <c r="B22" s="12"/>
      <c r="C22" s="12" t="str">
        <f>'9'!C18</f>
        <v>Kedungsari</v>
      </c>
      <c r="D22" s="160">
        <v>0</v>
      </c>
      <c r="E22" s="1074">
        <v>0</v>
      </c>
      <c r="F22" s="160">
        <f t="shared" ref="F22:F32" si="6">SUM(D22:E22)</f>
        <v>0</v>
      </c>
      <c r="G22" s="1074">
        <v>0</v>
      </c>
      <c r="H22" s="423">
        <v>0</v>
      </c>
      <c r="I22" s="160">
        <v>0</v>
      </c>
      <c r="J22" s="423">
        <v>0</v>
      </c>
      <c r="K22" s="160">
        <f t="shared" si="1"/>
        <v>0</v>
      </c>
      <c r="L22" s="423">
        <v>0</v>
      </c>
      <c r="M22" s="160">
        <v>1</v>
      </c>
      <c r="N22" s="160">
        <v>2</v>
      </c>
      <c r="O22" s="160">
        <f t="shared" si="2"/>
        <v>3</v>
      </c>
      <c r="P22" s="1075">
        <v>1</v>
      </c>
      <c r="Q22" s="423">
        <f t="shared" si="4"/>
        <v>100</v>
      </c>
      <c r="R22" s="160">
        <v>2</v>
      </c>
      <c r="S22" s="423">
        <f>R22/N22*100</f>
        <v>100</v>
      </c>
      <c r="T22" s="160">
        <f t="shared" si="3"/>
        <v>3</v>
      </c>
      <c r="U22" s="423">
        <f t="shared" si="5"/>
        <v>100</v>
      </c>
    </row>
    <row r="23" spans="1:21" x14ac:dyDescent="0.2">
      <c r="A23" s="12">
        <f>'9'!A19</f>
        <v>11</v>
      </c>
      <c r="B23" s="12" t="str">
        <f>'9'!B19</f>
        <v>Dawarblandong</v>
      </c>
      <c r="C23" s="12" t="str">
        <f>'9'!C19</f>
        <v>Dawarblandong</v>
      </c>
      <c r="D23" s="160">
        <v>0</v>
      </c>
      <c r="E23" s="1074">
        <v>0</v>
      </c>
      <c r="F23" s="160">
        <f t="shared" si="6"/>
        <v>0</v>
      </c>
      <c r="G23" s="1074">
        <v>0</v>
      </c>
      <c r="H23" s="423">
        <v>0</v>
      </c>
      <c r="I23" s="160">
        <v>0</v>
      </c>
      <c r="J23" s="423">
        <v>0</v>
      </c>
      <c r="K23" s="160">
        <f t="shared" si="1"/>
        <v>0</v>
      </c>
      <c r="L23" s="423">
        <v>0</v>
      </c>
      <c r="M23" s="160">
        <v>3</v>
      </c>
      <c r="N23" s="160">
        <v>1</v>
      </c>
      <c r="O23" s="160">
        <f t="shared" si="2"/>
        <v>4</v>
      </c>
      <c r="P23" s="1075">
        <v>3</v>
      </c>
      <c r="Q23" s="423">
        <f t="shared" si="4"/>
        <v>100</v>
      </c>
      <c r="R23" s="160">
        <v>1</v>
      </c>
      <c r="S23" s="423">
        <f>R23/N23*100</f>
        <v>100</v>
      </c>
      <c r="T23" s="160">
        <f t="shared" si="3"/>
        <v>4</v>
      </c>
      <c r="U23" s="423">
        <f t="shared" si="5"/>
        <v>100</v>
      </c>
    </row>
    <row r="24" spans="1:21" x14ac:dyDescent="0.2">
      <c r="A24" s="12">
        <f>'9'!A20</f>
        <v>12</v>
      </c>
      <c r="B24" s="12" t="str">
        <f>'9'!B20</f>
        <v>Jetis</v>
      </c>
      <c r="C24" s="12" t="str">
        <f>'9'!C20</f>
        <v>Kupang</v>
      </c>
      <c r="D24" s="160">
        <v>0</v>
      </c>
      <c r="E24" s="1074">
        <v>0</v>
      </c>
      <c r="F24" s="160">
        <f t="shared" si="6"/>
        <v>0</v>
      </c>
      <c r="G24" s="1074">
        <v>0</v>
      </c>
      <c r="H24" s="423">
        <v>0</v>
      </c>
      <c r="I24" s="160">
        <v>0</v>
      </c>
      <c r="J24" s="423">
        <v>0</v>
      </c>
      <c r="K24" s="160">
        <f t="shared" si="1"/>
        <v>0</v>
      </c>
      <c r="L24" s="423">
        <v>0</v>
      </c>
      <c r="M24" s="160">
        <v>0</v>
      </c>
      <c r="N24" s="160">
        <v>0</v>
      </c>
      <c r="O24" s="160">
        <f t="shared" si="2"/>
        <v>0</v>
      </c>
      <c r="P24" s="1075">
        <v>0</v>
      </c>
      <c r="Q24" s="423">
        <v>0</v>
      </c>
      <c r="R24" s="160">
        <v>0</v>
      </c>
      <c r="S24" s="423">
        <v>0</v>
      </c>
      <c r="T24" s="160">
        <f t="shared" si="3"/>
        <v>0</v>
      </c>
      <c r="U24" s="423">
        <v>0</v>
      </c>
    </row>
    <row r="25" spans="1:21" x14ac:dyDescent="0.2">
      <c r="A25" s="12">
        <f>'9'!A21</f>
        <v>13</v>
      </c>
      <c r="B25" s="12"/>
      <c r="C25" s="12" t="str">
        <f>'9'!C21</f>
        <v>Jetis</v>
      </c>
      <c r="D25" s="160">
        <v>0</v>
      </c>
      <c r="E25" s="1074">
        <v>0</v>
      </c>
      <c r="F25" s="160">
        <f t="shared" si="6"/>
        <v>0</v>
      </c>
      <c r="G25" s="1074">
        <v>0</v>
      </c>
      <c r="H25" s="423">
        <v>0</v>
      </c>
      <c r="I25" s="160">
        <v>0</v>
      </c>
      <c r="J25" s="423">
        <v>0</v>
      </c>
      <c r="K25" s="160">
        <f t="shared" si="1"/>
        <v>0</v>
      </c>
      <c r="L25" s="423">
        <v>0</v>
      </c>
      <c r="M25" s="160">
        <v>1</v>
      </c>
      <c r="N25" s="160">
        <v>1</v>
      </c>
      <c r="O25" s="160">
        <f t="shared" si="2"/>
        <v>2</v>
      </c>
      <c r="P25" s="1075">
        <v>1</v>
      </c>
      <c r="Q25" s="423">
        <f t="shared" si="4"/>
        <v>100</v>
      </c>
      <c r="R25" s="160">
        <v>1</v>
      </c>
      <c r="S25" s="423">
        <f>R25/N25*100</f>
        <v>100</v>
      </c>
      <c r="T25" s="160">
        <f t="shared" si="3"/>
        <v>2</v>
      </c>
      <c r="U25" s="423">
        <f t="shared" si="5"/>
        <v>100</v>
      </c>
    </row>
    <row r="26" spans="1:21" x14ac:dyDescent="0.2">
      <c r="A26" s="12">
        <f>'9'!A22</f>
        <v>14</v>
      </c>
      <c r="B26" s="12" t="str">
        <f>'9'!B22</f>
        <v>Mojosari</v>
      </c>
      <c r="C26" s="12" t="str">
        <f>'9'!C22</f>
        <v>Mojosari</v>
      </c>
      <c r="D26" s="160">
        <v>0</v>
      </c>
      <c r="E26" s="1074">
        <v>0</v>
      </c>
      <c r="F26" s="160">
        <f t="shared" si="6"/>
        <v>0</v>
      </c>
      <c r="G26" s="1074">
        <v>0</v>
      </c>
      <c r="H26" s="423">
        <v>0</v>
      </c>
      <c r="I26" s="160">
        <v>0</v>
      </c>
      <c r="J26" s="423">
        <v>0</v>
      </c>
      <c r="K26" s="160">
        <f t="shared" si="1"/>
        <v>0</v>
      </c>
      <c r="L26" s="423">
        <v>0</v>
      </c>
      <c r="M26" s="160">
        <v>0</v>
      </c>
      <c r="N26" s="160">
        <v>0</v>
      </c>
      <c r="O26" s="160">
        <f t="shared" si="2"/>
        <v>0</v>
      </c>
      <c r="P26" s="1075">
        <v>0</v>
      </c>
      <c r="Q26" s="423">
        <v>0</v>
      </c>
      <c r="R26" s="160">
        <v>0</v>
      </c>
      <c r="S26" s="423">
        <v>0</v>
      </c>
      <c r="T26" s="160">
        <f t="shared" si="3"/>
        <v>0</v>
      </c>
      <c r="U26" s="423">
        <v>0</v>
      </c>
    </row>
    <row r="27" spans="1:21" x14ac:dyDescent="0.2">
      <c r="A27" s="12">
        <f>'9'!A23</f>
        <v>15</v>
      </c>
      <c r="B27" s="12"/>
      <c r="C27" s="12" t="str">
        <f>'9'!C23</f>
        <v>Modopuro</v>
      </c>
      <c r="D27" s="160">
        <v>0</v>
      </c>
      <c r="E27" s="1074">
        <v>0</v>
      </c>
      <c r="F27" s="160">
        <f t="shared" si="6"/>
        <v>0</v>
      </c>
      <c r="G27" s="1074">
        <v>0</v>
      </c>
      <c r="H27" s="423">
        <v>0</v>
      </c>
      <c r="I27" s="160">
        <v>0</v>
      </c>
      <c r="J27" s="423">
        <v>0</v>
      </c>
      <c r="K27" s="160">
        <f t="shared" si="1"/>
        <v>0</v>
      </c>
      <c r="L27" s="423">
        <v>0</v>
      </c>
      <c r="M27" s="160">
        <v>1</v>
      </c>
      <c r="N27" s="160">
        <v>0</v>
      </c>
      <c r="O27" s="160">
        <f t="shared" si="2"/>
        <v>1</v>
      </c>
      <c r="P27" s="1075">
        <v>1</v>
      </c>
      <c r="Q27" s="423">
        <f t="shared" si="4"/>
        <v>100</v>
      </c>
      <c r="R27" s="160">
        <v>0</v>
      </c>
      <c r="S27" s="423">
        <v>0</v>
      </c>
      <c r="T27" s="160">
        <f t="shared" si="3"/>
        <v>1</v>
      </c>
      <c r="U27" s="423">
        <f t="shared" si="5"/>
        <v>100</v>
      </c>
    </row>
    <row r="28" spans="1:21" x14ac:dyDescent="0.2">
      <c r="A28" s="12">
        <f>'9'!A24</f>
        <v>16</v>
      </c>
      <c r="B28" s="12" t="str">
        <f>'9'!B24</f>
        <v>Pungging</v>
      </c>
      <c r="C28" s="12" t="str">
        <f>'9'!C24</f>
        <v>Pungging</v>
      </c>
      <c r="D28" s="160">
        <v>0</v>
      </c>
      <c r="E28" s="1074">
        <v>0</v>
      </c>
      <c r="F28" s="160">
        <f t="shared" si="6"/>
        <v>0</v>
      </c>
      <c r="G28" s="1074">
        <v>0</v>
      </c>
      <c r="H28" s="423">
        <v>0</v>
      </c>
      <c r="I28" s="160">
        <v>0</v>
      </c>
      <c r="J28" s="423">
        <v>0</v>
      </c>
      <c r="K28" s="160">
        <f t="shared" si="1"/>
        <v>0</v>
      </c>
      <c r="L28" s="423">
        <v>0</v>
      </c>
      <c r="M28" s="160">
        <v>0</v>
      </c>
      <c r="N28" s="160">
        <v>0</v>
      </c>
      <c r="O28" s="160">
        <f t="shared" si="2"/>
        <v>0</v>
      </c>
      <c r="P28" s="1075">
        <v>0</v>
      </c>
      <c r="Q28" s="423">
        <v>0</v>
      </c>
      <c r="R28" s="160">
        <v>0</v>
      </c>
      <c r="S28" s="423">
        <v>0</v>
      </c>
      <c r="T28" s="160">
        <f t="shared" si="3"/>
        <v>0</v>
      </c>
      <c r="U28" s="423">
        <v>0</v>
      </c>
    </row>
    <row r="29" spans="1:21" x14ac:dyDescent="0.2">
      <c r="A29" s="12">
        <f>'9'!A25</f>
        <v>17</v>
      </c>
      <c r="B29" s="12"/>
      <c r="C29" s="12" t="str">
        <f>'9'!C25</f>
        <v>Watukenongo</v>
      </c>
      <c r="D29" s="160">
        <v>0</v>
      </c>
      <c r="E29" s="1074">
        <v>0</v>
      </c>
      <c r="F29" s="160">
        <f t="shared" si="6"/>
        <v>0</v>
      </c>
      <c r="G29" s="1074">
        <v>0</v>
      </c>
      <c r="H29" s="423">
        <v>0</v>
      </c>
      <c r="I29" s="160">
        <v>0</v>
      </c>
      <c r="J29" s="423">
        <v>0</v>
      </c>
      <c r="K29" s="160">
        <f t="shared" si="1"/>
        <v>0</v>
      </c>
      <c r="L29" s="423">
        <v>0</v>
      </c>
      <c r="M29" s="160">
        <v>0</v>
      </c>
      <c r="N29" s="160">
        <v>0</v>
      </c>
      <c r="O29" s="160">
        <f t="shared" si="2"/>
        <v>0</v>
      </c>
      <c r="P29" s="1075">
        <v>0</v>
      </c>
      <c r="Q29" s="423">
        <v>0</v>
      </c>
      <c r="R29" s="160">
        <v>0</v>
      </c>
      <c r="S29" s="423">
        <v>0</v>
      </c>
      <c r="T29" s="160">
        <f t="shared" si="3"/>
        <v>0</v>
      </c>
      <c r="U29" s="423">
        <v>0</v>
      </c>
    </row>
    <row r="30" spans="1:21" x14ac:dyDescent="0.2">
      <c r="A30" s="12">
        <f>'9'!A26</f>
        <v>18</v>
      </c>
      <c r="B30" s="12" t="str">
        <f>'9'!B26</f>
        <v>Ngoro</v>
      </c>
      <c r="C30" s="12" t="str">
        <f>'9'!C26</f>
        <v>Ngoro</v>
      </c>
      <c r="D30" s="160">
        <v>0</v>
      </c>
      <c r="E30" s="1074">
        <v>0</v>
      </c>
      <c r="F30" s="160">
        <f t="shared" si="6"/>
        <v>0</v>
      </c>
      <c r="G30" s="1074">
        <v>0</v>
      </c>
      <c r="H30" s="423">
        <v>0</v>
      </c>
      <c r="I30" s="160">
        <v>0</v>
      </c>
      <c r="J30" s="423">
        <v>0</v>
      </c>
      <c r="K30" s="160">
        <f t="shared" si="1"/>
        <v>0</v>
      </c>
      <c r="L30" s="423">
        <v>0</v>
      </c>
      <c r="M30" s="160">
        <v>1</v>
      </c>
      <c r="N30" s="160">
        <v>1</v>
      </c>
      <c r="O30" s="160">
        <f t="shared" si="2"/>
        <v>2</v>
      </c>
      <c r="P30" s="1075">
        <v>1</v>
      </c>
      <c r="Q30" s="423">
        <f t="shared" si="4"/>
        <v>100</v>
      </c>
      <c r="R30" s="160">
        <v>1</v>
      </c>
      <c r="S30" s="423">
        <f>R30/N30*100</f>
        <v>100</v>
      </c>
      <c r="T30" s="160">
        <f t="shared" si="3"/>
        <v>2</v>
      </c>
      <c r="U30" s="423">
        <f t="shared" si="5"/>
        <v>100</v>
      </c>
    </row>
    <row r="31" spans="1:21" x14ac:dyDescent="0.2">
      <c r="A31" s="12">
        <f>'9'!A27</f>
        <v>19</v>
      </c>
      <c r="B31" s="12"/>
      <c r="C31" s="12" t="str">
        <f>'9'!C27</f>
        <v>Manduro</v>
      </c>
      <c r="D31" s="160">
        <v>0</v>
      </c>
      <c r="E31" s="1074">
        <v>0</v>
      </c>
      <c r="F31" s="160">
        <f t="shared" si="6"/>
        <v>0</v>
      </c>
      <c r="G31" s="1074">
        <v>0</v>
      </c>
      <c r="H31" s="423">
        <v>0</v>
      </c>
      <c r="I31" s="160">
        <v>0</v>
      </c>
      <c r="J31" s="423">
        <v>0</v>
      </c>
      <c r="K31" s="160">
        <f t="shared" si="1"/>
        <v>0</v>
      </c>
      <c r="L31" s="423">
        <v>0</v>
      </c>
      <c r="M31" s="160">
        <v>1</v>
      </c>
      <c r="N31" s="160">
        <v>2</v>
      </c>
      <c r="O31" s="160">
        <f t="shared" si="2"/>
        <v>3</v>
      </c>
      <c r="P31" s="1075">
        <v>1</v>
      </c>
      <c r="Q31" s="423">
        <f t="shared" si="4"/>
        <v>100</v>
      </c>
      <c r="R31" s="160">
        <v>2</v>
      </c>
      <c r="S31" s="423">
        <f>R31/N31*100</f>
        <v>100</v>
      </c>
      <c r="T31" s="160">
        <f t="shared" si="3"/>
        <v>3</v>
      </c>
      <c r="U31" s="423">
        <f t="shared" si="5"/>
        <v>100</v>
      </c>
    </row>
    <row r="32" spans="1:21" x14ac:dyDescent="0.2">
      <c r="A32" s="12">
        <f>'9'!A28</f>
        <v>20</v>
      </c>
      <c r="B32" s="12" t="str">
        <f>'9'!B28</f>
        <v>Dlanggu</v>
      </c>
      <c r="C32" s="12" t="str">
        <f>'9'!C28</f>
        <v>Dlanggu</v>
      </c>
      <c r="D32" s="160">
        <v>0</v>
      </c>
      <c r="E32" s="1074">
        <v>0</v>
      </c>
      <c r="F32" s="160">
        <f t="shared" si="6"/>
        <v>0</v>
      </c>
      <c r="G32" s="1074">
        <v>0</v>
      </c>
      <c r="H32" s="423">
        <v>0</v>
      </c>
      <c r="I32" s="160">
        <v>0</v>
      </c>
      <c r="J32" s="423">
        <v>0</v>
      </c>
      <c r="K32" s="160">
        <f t="shared" si="1"/>
        <v>0</v>
      </c>
      <c r="L32" s="423">
        <v>0</v>
      </c>
      <c r="M32" s="160">
        <v>0</v>
      </c>
      <c r="N32" s="160">
        <v>0</v>
      </c>
      <c r="O32" s="160">
        <f t="shared" si="2"/>
        <v>0</v>
      </c>
      <c r="P32" s="1075">
        <v>0</v>
      </c>
      <c r="Q32" s="423">
        <v>0</v>
      </c>
      <c r="R32" s="160">
        <v>0</v>
      </c>
      <c r="S32" s="423">
        <v>0</v>
      </c>
      <c r="T32" s="160">
        <f t="shared" si="3"/>
        <v>0</v>
      </c>
      <c r="U32" s="423">
        <v>0</v>
      </c>
    </row>
    <row r="33" spans="1:24" x14ac:dyDescent="0.2">
      <c r="A33" s="12">
        <f>'9'!A29</f>
        <v>21</v>
      </c>
      <c r="B33" s="12" t="str">
        <f>'9'!B29</f>
        <v>Kutorejo</v>
      </c>
      <c r="C33" s="12" t="str">
        <f>'9'!C29</f>
        <v>Kutorejo</v>
      </c>
      <c r="D33" s="160">
        <v>0</v>
      </c>
      <c r="E33" s="1074">
        <v>0</v>
      </c>
      <c r="F33" s="160">
        <f t="shared" ref="F33:F39" si="7">SUM(D33:E33)</f>
        <v>0</v>
      </c>
      <c r="G33" s="1074">
        <v>0</v>
      </c>
      <c r="H33" s="423">
        <v>0</v>
      </c>
      <c r="I33" s="160">
        <v>0</v>
      </c>
      <c r="J33" s="423">
        <v>0</v>
      </c>
      <c r="K33" s="160">
        <f t="shared" ref="K33:K39" si="8">G33+I33</f>
        <v>0</v>
      </c>
      <c r="L33" s="423">
        <v>0</v>
      </c>
      <c r="M33" s="160">
        <v>1</v>
      </c>
      <c r="N33" s="160">
        <v>0</v>
      </c>
      <c r="O33" s="160">
        <f t="shared" ref="O33:O39" si="9">SUM(M33:N33)</f>
        <v>1</v>
      </c>
      <c r="P33" s="1075">
        <v>0</v>
      </c>
      <c r="Q33" s="423">
        <f t="shared" ref="Q33:Q39" si="10">P33/M33*100</f>
        <v>0</v>
      </c>
      <c r="R33" s="160">
        <v>1</v>
      </c>
      <c r="S33" s="423">
        <v>0</v>
      </c>
      <c r="T33" s="160">
        <f t="shared" ref="T33:T39" si="11">P33+R33</f>
        <v>1</v>
      </c>
      <c r="U33" s="423">
        <f t="shared" ref="U33:U39" si="12">T33/O33*100</f>
        <v>100</v>
      </c>
    </row>
    <row r="34" spans="1:24" x14ac:dyDescent="0.2">
      <c r="A34" s="12">
        <f>'9'!A30</f>
        <v>22</v>
      </c>
      <c r="B34" s="12"/>
      <c r="C34" s="12" t="str">
        <f>'9'!C30</f>
        <v>Pesanggrahan</v>
      </c>
      <c r="D34" s="160">
        <v>0</v>
      </c>
      <c r="E34" s="1074">
        <v>0</v>
      </c>
      <c r="F34" s="160">
        <f t="shared" si="7"/>
        <v>0</v>
      </c>
      <c r="G34" s="1074">
        <v>0</v>
      </c>
      <c r="H34" s="423">
        <v>0</v>
      </c>
      <c r="I34" s="160">
        <v>0</v>
      </c>
      <c r="J34" s="423">
        <v>0</v>
      </c>
      <c r="K34" s="160">
        <f t="shared" si="8"/>
        <v>0</v>
      </c>
      <c r="L34" s="423">
        <v>0</v>
      </c>
      <c r="M34" s="160">
        <v>0</v>
      </c>
      <c r="N34" s="160">
        <v>0</v>
      </c>
      <c r="O34" s="160">
        <f t="shared" si="9"/>
        <v>0</v>
      </c>
      <c r="P34" s="1075">
        <v>0</v>
      </c>
      <c r="Q34" s="423">
        <v>0</v>
      </c>
      <c r="R34" s="160">
        <v>0</v>
      </c>
      <c r="S34" s="423">
        <v>0</v>
      </c>
      <c r="T34" s="160">
        <f t="shared" si="11"/>
        <v>0</v>
      </c>
      <c r="U34" s="423">
        <v>0</v>
      </c>
    </row>
    <row r="35" spans="1:24" x14ac:dyDescent="0.2">
      <c r="A35" s="12">
        <f>'9'!A31</f>
        <v>23</v>
      </c>
      <c r="B35" s="12" t="str">
        <f>'9'!B31</f>
        <v>Pacet</v>
      </c>
      <c r="C35" s="12" t="str">
        <f>'9'!C31</f>
        <v>Pacet</v>
      </c>
      <c r="D35" s="160">
        <v>0</v>
      </c>
      <c r="E35" s="1074">
        <v>0</v>
      </c>
      <c r="F35" s="160">
        <f t="shared" si="7"/>
        <v>0</v>
      </c>
      <c r="G35" s="1074">
        <v>0</v>
      </c>
      <c r="H35" s="423">
        <v>0</v>
      </c>
      <c r="I35" s="160">
        <v>0</v>
      </c>
      <c r="J35" s="423">
        <v>0</v>
      </c>
      <c r="K35" s="160">
        <f t="shared" si="8"/>
        <v>0</v>
      </c>
      <c r="L35" s="423">
        <v>0</v>
      </c>
      <c r="M35" s="160">
        <v>0</v>
      </c>
      <c r="N35" s="160">
        <v>0</v>
      </c>
      <c r="O35" s="160">
        <f t="shared" si="9"/>
        <v>0</v>
      </c>
      <c r="P35" s="1075">
        <v>0</v>
      </c>
      <c r="Q35" s="423">
        <v>0</v>
      </c>
      <c r="R35" s="160">
        <v>0</v>
      </c>
      <c r="S35" s="423">
        <v>0</v>
      </c>
      <c r="T35" s="160">
        <f t="shared" si="11"/>
        <v>0</v>
      </c>
      <c r="U35" s="423">
        <v>0</v>
      </c>
    </row>
    <row r="36" spans="1:24" x14ac:dyDescent="0.2">
      <c r="A36" s="12">
        <f>'9'!A32</f>
        <v>24</v>
      </c>
      <c r="B36" s="12"/>
      <c r="C36" s="12" t="str">
        <f>'9'!C32</f>
        <v>Pandan</v>
      </c>
      <c r="D36" s="160">
        <v>0</v>
      </c>
      <c r="E36" s="1074">
        <v>0</v>
      </c>
      <c r="F36" s="160">
        <f t="shared" si="7"/>
        <v>0</v>
      </c>
      <c r="G36" s="1074">
        <v>0</v>
      </c>
      <c r="H36" s="423">
        <v>0</v>
      </c>
      <c r="I36" s="160">
        <v>0</v>
      </c>
      <c r="J36" s="423">
        <v>0</v>
      </c>
      <c r="K36" s="160">
        <f t="shared" si="8"/>
        <v>0</v>
      </c>
      <c r="L36" s="423">
        <v>0</v>
      </c>
      <c r="M36" s="160">
        <v>0</v>
      </c>
      <c r="N36" s="160">
        <v>0</v>
      </c>
      <c r="O36" s="160">
        <f t="shared" si="9"/>
        <v>0</v>
      </c>
      <c r="P36" s="1075">
        <v>0</v>
      </c>
      <c r="Q36" s="423">
        <v>0</v>
      </c>
      <c r="R36" s="160">
        <v>0</v>
      </c>
      <c r="S36" s="423">
        <v>0</v>
      </c>
      <c r="T36" s="160">
        <f t="shared" si="11"/>
        <v>0</v>
      </c>
      <c r="U36" s="423">
        <v>0</v>
      </c>
    </row>
    <row r="37" spans="1:24" x14ac:dyDescent="0.2">
      <c r="A37" s="12">
        <f>'9'!A33</f>
        <v>25</v>
      </c>
      <c r="B37" s="12" t="str">
        <f>'9'!B33</f>
        <v>Trawas</v>
      </c>
      <c r="C37" s="12" t="str">
        <f>'9'!C33</f>
        <v>Trawas</v>
      </c>
      <c r="D37" s="160">
        <v>0</v>
      </c>
      <c r="E37" s="1074">
        <v>0</v>
      </c>
      <c r="F37" s="160">
        <f t="shared" si="7"/>
        <v>0</v>
      </c>
      <c r="G37" s="1074">
        <v>0</v>
      </c>
      <c r="H37" s="423">
        <v>0</v>
      </c>
      <c r="I37" s="160">
        <v>0</v>
      </c>
      <c r="J37" s="423">
        <v>0</v>
      </c>
      <c r="K37" s="160">
        <f t="shared" si="8"/>
        <v>0</v>
      </c>
      <c r="L37" s="423">
        <v>0</v>
      </c>
      <c r="M37" s="160">
        <v>1</v>
      </c>
      <c r="N37" s="160">
        <v>0</v>
      </c>
      <c r="O37" s="160">
        <f t="shared" si="9"/>
        <v>1</v>
      </c>
      <c r="P37" s="1075">
        <v>1</v>
      </c>
      <c r="Q37" s="423">
        <f t="shared" si="10"/>
        <v>100</v>
      </c>
      <c r="R37" s="160">
        <v>0</v>
      </c>
      <c r="S37" s="423">
        <v>0</v>
      </c>
      <c r="T37" s="160">
        <f t="shared" si="11"/>
        <v>1</v>
      </c>
      <c r="U37" s="423">
        <f t="shared" si="12"/>
        <v>100</v>
      </c>
    </row>
    <row r="38" spans="1:24" x14ac:dyDescent="0.2">
      <c r="A38" s="12">
        <f>'9'!A34</f>
        <v>26</v>
      </c>
      <c r="B38" s="12" t="str">
        <f>'9'!B34</f>
        <v>Gondang</v>
      </c>
      <c r="C38" s="12" t="str">
        <f>'9'!C34</f>
        <v>Gondang</v>
      </c>
      <c r="D38" s="160">
        <v>0</v>
      </c>
      <c r="E38" s="1074">
        <v>0</v>
      </c>
      <c r="F38" s="160">
        <f t="shared" si="7"/>
        <v>0</v>
      </c>
      <c r="G38" s="1074">
        <v>0</v>
      </c>
      <c r="H38" s="423">
        <v>0</v>
      </c>
      <c r="I38" s="160">
        <v>0</v>
      </c>
      <c r="J38" s="423">
        <v>0</v>
      </c>
      <c r="K38" s="160">
        <f t="shared" si="8"/>
        <v>0</v>
      </c>
      <c r="L38" s="423">
        <v>0</v>
      </c>
      <c r="M38" s="160">
        <v>1</v>
      </c>
      <c r="N38" s="160">
        <v>0</v>
      </c>
      <c r="O38" s="160">
        <f t="shared" si="9"/>
        <v>1</v>
      </c>
      <c r="P38" s="1075">
        <v>1</v>
      </c>
      <c r="Q38" s="423">
        <f t="shared" si="10"/>
        <v>100</v>
      </c>
      <c r="R38" s="160">
        <v>0</v>
      </c>
      <c r="S38" s="423">
        <v>0</v>
      </c>
      <c r="T38" s="160">
        <f t="shared" si="11"/>
        <v>1</v>
      </c>
      <c r="U38" s="423">
        <f t="shared" si="12"/>
        <v>100</v>
      </c>
    </row>
    <row r="39" spans="1:24" x14ac:dyDescent="0.2">
      <c r="A39" s="12">
        <f>'9'!A35</f>
        <v>27</v>
      </c>
      <c r="B39" s="12" t="str">
        <f>'9'!B35</f>
        <v>Jatirejo</v>
      </c>
      <c r="C39" s="12" t="str">
        <f>'9'!C35</f>
        <v>Jatirejo</v>
      </c>
      <c r="D39" s="160">
        <v>0</v>
      </c>
      <c r="E39" s="1074">
        <v>0</v>
      </c>
      <c r="F39" s="160">
        <f t="shared" si="7"/>
        <v>0</v>
      </c>
      <c r="G39" s="1074">
        <v>0</v>
      </c>
      <c r="H39" s="423">
        <v>0</v>
      </c>
      <c r="I39" s="160">
        <v>0</v>
      </c>
      <c r="J39" s="423">
        <v>0</v>
      </c>
      <c r="K39" s="160">
        <f t="shared" si="8"/>
        <v>0</v>
      </c>
      <c r="L39" s="423">
        <v>0</v>
      </c>
      <c r="M39" s="160">
        <v>2</v>
      </c>
      <c r="N39" s="160">
        <v>0</v>
      </c>
      <c r="O39" s="160">
        <f t="shared" si="9"/>
        <v>2</v>
      </c>
      <c r="P39" s="1075">
        <v>2</v>
      </c>
      <c r="Q39" s="423">
        <f t="shared" si="10"/>
        <v>100</v>
      </c>
      <c r="R39" s="160">
        <v>0</v>
      </c>
      <c r="S39" s="423">
        <v>0</v>
      </c>
      <c r="T39" s="160">
        <f t="shared" si="11"/>
        <v>2</v>
      </c>
      <c r="U39" s="423">
        <f t="shared" si="12"/>
        <v>100</v>
      </c>
    </row>
    <row r="40" spans="1:24" ht="15.75" x14ac:dyDescent="0.2">
      <c r="A40" s="251" t="s">
        <v>157</v>
      </c>
      <c r="B40" s="251"/>
      <c r="C40" s="332"/>
      <c r="D40" s="861">
        <f>SUM(D13:D39)</f>
        <v>0</v>
      </c>
      <c r="E40" s="861">
        <f>SUM(E13:E39)</f>
        <v>0</v>
      </c>
      <c r="F40" s="861">
        <f>SUM(F13:F39)</f>
        <v>0</v>
      </c>
      <c r="G40" s="861">
        <f>SUM(G13:G39)</f>
        <v>0</v>
      </c>
      <c r="H40" s="421">
        <v>0</v>
      </c>
      <c r="I40" s="861">
        <f>SUM(I13:I39)</f>
        <v>0</v>
      </c>
      <c r="J40" s="421">
        <v>0</v>
      </c>
      <c r="K40" s="861">
        <f>SUM(K13:K39)</f>
        <v>0</v>
      </c>
      <c r="L40" s="421">
        <v>0</v>
      </c>
      <c r="M40" s="861">
        <f>SUM(M13:M39)</f>
        <v>23</v>
      </c>
      <c r="N40" s="861">
        <f>SUM(N13:N39)</f>
        <v>10</v>
      </c>
      <c r="O40" s="861">
        <f>SUM(O13:O39)</f>
        <v>33</v>
      </c>
      <c r="P40" s="861">
        <f>SUM(P13:P39)</f>
        <v>21</v>
      </c>
      <c r="Q40" s="421">
        <f>P40/M40*100</f>
        <v>91.304347826086953</v>
      </c>
      <c r="R40" s="861">
        <f>SUM(R13:R39)</f>
        <v>11</v>
      </c>
      <c r="S40" s="421">
        <f>R40/N40*100</f>
        <v>110.00000000000001</v>
      </c>
      <c r="T40" s="861">
        <f>SUM(T13:T39)</f>
        <v>32</v>
      </c>
      <c r="U40" s="421">
        <f>T40/O40*100</f>
        <v>96.969696969696969</v>
      </c>
    </row>
    <row r="41" spans="1:24" x14ac:dyDescent="0.2">
      <c r="B41" s="3"/>
      <c r="C41" s="3"/>
      <c r="D41" s="170"/>
      <c r="E41" s="170"/>
      <c r="F41" s="170"/>
      <c r="G41" s="170"/>
      <c r="H41" s="171"/>
      <c r="I41" s="170"/>
      <c r="J41" s="171"/>
      <c r="K41" s="170"/>
      <c r="L41" s="127"/>
      <c r="M41" s="127"/>
      <c r="N41" s="127"/>
      <c r="O41" s="127"/>
      <c r="P41" s="127"/>
      <c r="Q41" s="127"/>
      <c r="R41" s="127"/>
      <c r="S41" s="127"/>
      <c r="T41" s="127"/>
      <c r="U41" s="171"/>
      <c r="V41" s="171"/>
      <c r="W41" s="171"/>
      <c r="X41" s="127"/>
    </row>
    <row r="42" spans="1:24" x14ac:dyDescent="0.2">
      <c r="A42" s="689" t="s">
        <v>1344</v>
      </c>
      <c r="B42" s="689"/>
    </row>
    <row r="43" spans="1:24" x14ac:dyDescent="0.2">
      <c r="A43" s="689" t="s">
        <v>601</v>
      </c>
      <c r="B43" s="689"/>
    </row>
    <row r="44" spans="1:24" x14ac:dyDescent="0.2">
      <c r="A44" s="689" t="s">
        <v>602</v>
      </c>
      <c r="B44" s="689" t="s">
        <v>603</v>
      </c>
    </row>
    <row r="45" spans="1:24" x14ac:dyDescent="0.2">
      <c r="A45" s="689"/>
      <c r="B45" s="689" t="s">
        <v>604</v>
      </c>
    </row>
    <row r="46" spans="1:24" x14ac:dyDescent="0.2">
      <c r="A46" s="689" t="s">
        <v>605</v>
      </c>
      <c r="B46" s="689" t="s">
        <v>606</v>
      </c>
    </row>
    <row r="47" spans="1:24" x14ac:dyDescent="0.2">
      <c r="A47" s="689"/>
      <c r="B47" s="689" t="s">
        <v>607</v>
      </c>
    </row>
  </sheetData>
  <mergeCells count="14">
    <mergeCell ref="A7:A11"/>
    <mergeCell ref="B7:B11"/>
    <mergeCell ref="C7:C11"/>
    <mergeCell ref="D9:F10"/>
    <mergeCell ref="G9:L9"/>
    <mergeCell ref="M9:O10"/>
    <mergeCell ref="M7:U7"/>
    <mergeCell ref="G10:H10"/>
    <mergeCell ref="I10:J10"/>
    <mergeCell ref="K10:L10"/>
    <mergeCell ref="P10:Q10"/>
    <mergeCell ref="R10:S10"/>
    <mergeCell ref="T10:U10"/>
    <mergeCell ref="P9:U9"/>
  </mergeCells>
  <phoneticPr fontId="0" type="noConversion"/>
  <printOptions horizontalCentered="1"/>
  <pageMargins left="0.71" right="0.68" top="1.1399999999999999" bottom="0.49" header="0" footer="0"/>
  <pageSetup paperSize="130" scale="66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8"/>
  <sheetViews>
    <sheetView view="pageBreakPreview" zoomScale="60" zoomScaleNormal="60" workbookViewId="0">
      <selection activeCell="H42" sqref="H42"/>
    </sheetView>
  </sheetViews>
  <sheetFormatPr defaultColWidth="8.85546875" defaultRowHeight="12.75" x14ac:dyDescent="0.2"/>
  <cols>
    <col min="1" max="1" width="5.85546875" customWidth="1"/>
    <col min="2" max="2" width="25.42578125" bestFit="1" customWidth="1"/>
    <col min="3" max="3" width="25.42578125" customWidth="1"/>
    <col min="4" max="7" width="17.85546875" customWidth="1"/>
    <col min="8" max="8" width="21.140625" customWidth="1"/>
  </cols>
  <sheetData>
    <row r="1" spans="1:8" s="342" customFormat="1" ht="16.5" x14ac:dyDescent="0.25">
      <c r="A1" s="1381" t="s">
        <v>1103</v>
      </c>
      <c r="B1" s="1381"/>
      <c r="C1" s="1381"/>
      <c r="D1" s="1381"/>
      <c r="E1" s="1381"/>
      <c r="F1" s="1381"/>
      <c r="G1" s="1381"/>
      <c r="H1" s="1381"/>
    </row>
    <row r="2" spans="1:8" s="342" customFormat="1" ht="16.5" x14ac:dyDescent="0.25">
      <c r="A2" s="343"/>
      <c r="B2" s="343"/>
      <c r="C2" s="343"/>
      <c r="D2" s="343"/>
      <c r="E2" s="343"/>
      <c r="F2" s="343"/>
      <c r="G2" s="343"/>
      <c r="H2" s="343"/>
    </row>
    <row r="3" spans="1:8" s="342" customFormat="1" ht="16.5" x14ac:dyDescent="0.25">
      <c r="A3" s="1260" t="s">
        <v>1119</v>
      </c>
      <c r="B3" s="1260"/>
      <c r="C3" s="1260"/>
      <c r="D3" s="1260"/>
      <c r="E3" s="1260"/>
      <c r="F3" s="1260"/>
      <c r="G3" s="1260"/>
      <c r="H3" s="1260"/>
    </row>
    <row r="4" spans="1:8" s="342" customFormat="1" ht="16.5" x14ac:dyDescent="0.25">
      <c r="A4" s="340"/>
      <c r="B4" s="340"/>
      <c r="C4" s="340"/>
      <c r="D4" s="210" t="str">
        <f>'1'!E5</f>
        <v>KABUPATEN</v>
      </c>
      <c r="E4" s="206" t="str">
        <f>'1'!F5</f>
        <v>MOJOKERTO</v>
      </c>
      <c r="G4" s="340"/>
      <c r="H4" s="340"/>
    </row>
    <row r="5" spans="1:8" s="342" customFormat="1" ht="16.5" x14ac:dyDescent="0.25">
      <c r="A5" s="340"/>
      <c r="B5" s="340"/>
      <c r="C5" s="340"/>
      <c r="D5" s="210" t="str">
        <f>'1'!E6</f>
        <v xml:space="preserve">TAHUN </v>
      </c>
      <c r="E5" s="206">
        <f>'1'!F6</f>
        <v>2021</v>
      </c>
      <c r="G5" s="340"/>
      <c r="H5" s="340"/>
    </row>
    <row r="6" spans="1:8" s="342" customFormat="1" ht="17.25" thickBot="1" x14ac:dyDescent="0.3">
      <c r="A6" s="344"/>
      <c r="B6" s="344"/>
      <c r="C6" s="344"/>
      <c r="D6" s="344"/>
      <c r="E6" s="344"/>
      <c r="F6" s="344"/>
      <c r="G6" s="344"/>
      <c r="H6" s="344"/>
    </row>
    <row r="7" spans="1:8" ht="60" x14ac:dyDescent="0.2">
      <c r="A7" s="345" t="s">
        <v>153</v>
      </c>
      <c r="B7" s="345" t="s">
        <v>154</v>
      </c>
      <c r="C7" s="345" t="s">
        <v>156</v>
      </c>
      <c r="D7" s="346" t="s">
        <v>1076</v>
      </c>
      <c r="E7" s="346" t="s">
        <v>1077</v>
      </c>
      <c r="F7" s="346" t="s">
        <v>187</v>
      </c>
      <c r="G7" s="346" t="s">
        <v>1105</v>
      </c>
      <c r="H7" s="346" t="s">
        <v>1106</v>
      </c>
    </row>
    <row r="8" spans="1:8" ht="13.35" customHeight="1" x14ac:dyDescent="0.2">
      <c r="A8" s="129">
        <v>1</v>
      </c>
      <c r="B8" s="129">
        <v>2</v>
      </c>
      <c r="C8" s="129">
        <v>3</v>
      </c>
      <c r="D8" s="129">
        <v>4</v>
      </c>
      <c r="E8" s="129">
        <v>5</v>
      </c>
      <c r="F8" s="129">
        <v>6</v>
      </c>
      <c r="G8" s="129">
        <v>7</v>
      </c>
      <c r="H8" s="129">
        <v>8</v>
      </c>
    </row>
    <row r="9" spans="1:8" s="42" customFormat="1" ht="15" x14ac:dyDescent="0.2">
      <c r="A9" s="361">
        <v>1</v>
      </c>
      <c r="B9" s="362" t="str">
        <f>'9'!B9</f>
        <v>Sooko</v>
      </c>
      <c r="C9" s="362" t="str">
        <f>'9'!C9</f>
        <v>Sooko</v>
      </c>
      <c r="D9" s="448">
        <v>759</v>
      </c>
      <c r="E9" s="448">
        <v>747</v>
      </c>
      <c r="F9" s="375">
        <v>12</v>
      </c>
      <c r="G9" s="449">
        <f>E9/D9*100</f>
        <v>98.418972332015812</v>
      </c>
      <c r="H9" s="449">
        <f>F9/D9*100</f>
        <v>1.5810276679841897</v>
      </c>
    </row>
    <row r="10" spans="1:8" s="42" customFormat="1" ht="15" x14ac:dyDescent="0.2">
      <c r="A10" s="361">
        <v>2</v>
      </c>
      <c r="B10" s="363" t="str">
        <f>'9'!B10</f>
        <v>Trowulan</v>
      </c>
      <c r="C10" s="363" t="str">
        <f>'9'!C10</f>
        <v>Trowulan</v>
      </c>
      <c r="D10" s="375">
        <v>277</v>
      </c>
      <c r="E10" s="375">
        <v>269</v>
      </c>
      <c r="F10" s="375">
        <v>8</v>
      </c>
      <c r="G10" s="449">
        <f t="shared" ref="G10:G28" si="0">E10/D10*100</f>
        <v>97.111913357400724</v>
      </c>
      <c r="H10" s="449">
        <f t="shared" ref="H10:H28" si="1">F10/D10*100</f>
        <v>2.8880866425992782</v>
      </c>
    </row>
    <row r="11" spans="1:8" s="42" customFormat="1" ht="15" x14ac:dyDescent="0.2">
      <c r="A11" s="361">
        <v>3</v>
      </c>
      <c r="B11" s="363"/>
      <c r="C11" s="363" t="str">
        <f>'9'!C11</f>
        <v>Tawangsari</v>
      </c>
      <c r="D11" s="375">
        <v>203</v>
      </c>
      <c r="E11" s="375">
        <v>200</v>
      </c>
      <c r="F11" s="375">
        <v>3</v>
      </c>
      <c r="G11" s="449">
        <f t="shared" si="0"/>
        <v>98.522167487684726</v>
      </c>
      <c r="H11" s="449">
        <f t="shared" si="1"/>
        <v>1.4778325123152709</v>
      </c>
    </row>
    <row r="12" spans="1:8" s="42" customFormat="1" ht="15" x14ac:dyDescent="0.2">
      <c r="A12" s="361">
        <v>4</v>
      </c>
      <c r="B12" s="363" t="str">
        <f>'9'!B12</f>
        <v>Puri</v>
      </c>
      <c r="C12" s="363" t="str">
        <f>'9'!C12</f>
        <v>Puri</v>
      </c>
      <c r="D12" s="375">
        <v>660</v>
      </c>
      <c r="E12" s="375">
        <v>620</v>
      </c>
      <c r="F12" s="375">
        <v>40</v>
      </c>
      <c r="G12" s="449">
        <f t="shared" si="0"/>
        <v>93.939393939393938</v>
      </c>
      <c r="H12" s="449">
        <f t="shared" si="1"/>
        <v>6.0606060606060606</v>
      </c>
    </row>
    <row r="13" spans="1:8" s="42" customFormat="1" ht="15" x14ac:dyDescent="0.2">
      <c r="A13" s="361">
        <v>5</v>
      </c>
      <c r="B13" s="363" t="str">
        <f>'9'!B13</f>
        <v>Mojoanyar</v>
      </c>
      <c r="C13" s="363" t="str">
        <f>'9'!C13</f>
        <v>Gayaman</v>
      </c>
      <c r="D13" s="375">
        <v>517</v>
      </c>
      <c r="E13" s="375">
        <v>502</v>
      </c>
      <c r="F13" s="375">
        <v>15</v>
      </c>
      <c r="G13" s="449">
        <f t="shared" si="0"/>
        <v>97.098646034816255</v>
      </c>
      <c r="H13" s="449">
        <f t="shared" si="1"/>
        <v>2.9013539651837523</v>
      </c>
    </row>
    <row r="14" spans="1:8" s="42" customFormat="1" ht="15" x14ac:dyDescent="0.2">
      <c r="A14" s="361">
        <v>6</v>
      </c>
      <c r="B14" s="363" t="str">
        <f>'9'!B14</f>
        <v>Bangsal</v>
      </c>
      <c r="C14" s="363" t="str">
        <f>'9'!C14</f>
        <v>Bangsal</v>
      </c>
      <c r="D14" s="375">
        <v>546</v>
      </c>
      <c r="E14" s="375">
        <v>513</v>
      </c>
      <c r="F14" s="375">
        <v>33</v>
      </c>
      <c r="G14" s="449">
        <f t="shared" si="0"/>
        <v>93.956043956043956</v>
      </c>
      <c r="H14" s="449">
        <f t="shared" si="1"/>
        <v>6.0439560439560438</v>
      </c>
    </row>
    <row r="15" spans="1:8" s="42" customFormat="1" ht="15" x14ac:dyDescent="0.2">
      <c r="A15" s="361">
        <v>7</v>
      </c>
      <c r="B15" s="363" t="str">
        <f>'9'!B15</f>
        <v>Gedeg</v>
      </c>
      <c r="C15" s="363" t="str">
        <f>'9'!C15</f>
        <v>Gedeg</v>
      </c>
      <c r="D15" s="375">
        <v>253</v>
      </c>
      <c r="E15" s="375">
        <v>244</v>
      </c>
      <c r="F15" s="375">
        <v>9</v>
      </c>
      <c r="G15" s="449">
        <f t="shared" si="0"/>
        <v>96.442687747035578</v>
      </c>
      <c r="H15" s="449">
        <f t="shared" si="1"/>
        <v>3.5573122529644272</v>
      </c>
    </row>
    <row r="16" spans="1:8" s="42" customFormat="1" ht="15" x14ac:dyDescent="0.2">
      <c r="A16" s="361">
        <v>8</v>
      </c>
      <c r="B16" s="363"/>
      <c r="C16" s="363" t="str">
        <f>'9'!C16</f>
        <v>Lespadangan</v>
      </c>
      <c r="D16" s="375">
        <v>201</v>
      </c>
      <c r="E16" s="375">
        <v>200</v>
      </c>
      <c r="F16" s="375">
        <v>1</v>
      </c>
      <c r="G16" s="449">
        <f t="shared" si="0"/>
        <v>99.50248756218906</v>
      </c>
      <c r="H16" s="449">
        <f t="shared" si="1"/>
        <v>0.49751243781094528</v>
      </c>
    </row>
    <row r="17" spans="1:8" s="42" customFormat="1" ht="15" x14ac:dyDescent="0.2">
      <c r="A17" s="361">
        <v>9</v>
      </c>
      <c r="B17" s="363" t="str">
        <f>'9'!B17</f>
        <v>Kemlagi</v>
      </c>
      <c r="C17" s="363" t="str">
        <f>'9'!C17</f>
        <v>Kemlagi</v>
      </c>
      <c r="D17" s="375">
        <v>207</v>
      </c>
      <c r="E17" s="375">
        <v>205</v>
      </c>
      <c r="F17" s="375">
        <v>2</v>
      </c>
      <c r="G17" s="449">
        <f t="shared" si="0"/>
        <v>99.033816425120762</v>
      </c>
      <c r="H17" s="449">
        <f t="shared" si="1"/>
        <v>0.96618357487922701</v>
      </c>
    </row>
    <row r="18" spans="1:8" s="42" customFormat="1" ht="15" x14ac:dyDescent="0.2">
      <c r="A18" s="361">
        <v>10</v>
      </c>
      <c r="B18" s="363"/>
      <c r="C18" s="363" t="str">
        <f>'9'!C18</f>
        <v>Kedungsari</v>
      </c>
      <c r="D18" s="375">
        <v>154</v>
      </c>
      <c r="E18" s="375">
        <v>152</v>
      </c>
      <c r="F18" s="375">
        <v>2</v>
      </c>
      <c r="G18" s="449">
        <f t="shared" si="0"/>
        <v>98.701298701298697</v>
      </c>
      <c r="H18" s="449">
        <f t="shared" si="1"/>
        <v>1.2987012987012987</v>
      </c>
    </row>
    <row r="19" spans="1:8" s="42" customFormat="1" ht="15" x14ac:dyDescent="0.2">
      <c r="A19" s="361">
        <v>11</v>
      </c>
      <c r="B19" s="363" t="str">
        <f>'9'!B19</f>
        <v>Dawarblandong</v>
      </c>
      <c r="C19" s="363" t="str">
        <f>'9'!C19</f>
        <v>Dawarblandong</v>
      </c>
      <c r="D19" s="375">
        <v>256</v>
      </c>
      <c r="E19" s="375">
        <v>230</v>
      </c>
      <c r="F19" s="375">
        <v>26</v>
      </c>
      <c r="G19" s="449">
        <f t="shared" si="0"/>
        <v>89.84375</v>
      </c>
      <c r="H19" s="449">
        <f t="shared" si="1"/>
        <v>10.15625</v>
      </c>
    </row>
    <row r="20" spans="1:8" s="42" customFormat="1" ht="15" x14ac:dyDescent="0.2">
      <c r="A20" s="361">
        <v>12</v>
      </c>
      <c r="B20" s="363" t="str">
        <f>'9'!B20</f>
        <v>Jetis</v>
      </c>
      <c r="C20" s="363" t="str">
        <f>'9'!C20</f>
        <v>Kupang</v>
      </c>
      <c r="D20" s="375">
        <v>369</v>
      </c>
      <c r="E20" s="375">
        <v>362</v>
      </c>
      <c r="F20" s="375">
        <v>7</v>
      </c>
      <c r="G20" s="449">
        <f t="shared" si="0"/>
        <v>98.102981029810294</v>
      </c>
      <c r="H20" s="449">
        <f t="shared" si="1"/>
        <v>1.8970189701897018</v>
      </c>
    </row>
    <row r="21" spans="1:8" s="42" customFormat="1" ht="15" x14ac:dyDescent="0.2">
      <c r="A21" s="361">
        <v>13</v>
      </c>
      <c r="B21" s="363"/>
      <c r="C21" s="363" t="str">
        <f>'9'!C21</f>
        <v>Jetis</v>
      </c>
      <c r="D21" s="375">
        <v>186</v>
      </c>
      <c r="E21" s="375">
        <v>179</v>
      </c>
      <c r="F21" s="375">
        <v>7</v>
      </c>
      <c r="G21" s="449">
        <f t="shared" si="0"/>
        <v>96.236559139784944</v>
      </c>
      <c r="H21" s="449">
        <f t="shared" si="1"/>
        <v>3.763440860215054</v>
      </c>
    </row>
    <row r="22" spans="1:8" s="42" customFormat="1" ht="15" x14ac:dyDescent="0.2">
      <c r="A22" s="361">
        <v>14</v>
      </c>
      <c r="B22" s="363" t="str">
        <f>'9'!B22</f>
        <v>Mojosari</v>
      </c>
      <c r="C22" s="363" t="str">
        <f>'9'!C22</f>
        <v>Mojosari</v>
      </c>
      <c r="D22" s="375">
        <v>374</v>
      </c>
      <c r="E22" s="375">
        <v>363</v>
      </c>
      <c r="F22" s="375">
        <v>11</v>
      </c>
      <c r="G22" s="449">
        <f t="shared" si="0"/>
        <v>97.058823529411768</v>
      </c>
      <c r="H22" s="449">
        <f t="shared" si="1"/>
        <v>2.9411764705882351</v>
      </c>
    </row>
    <row r="23" spans="1:8" s="42" customFormat="1" ht="15" x14ac:dyDescent="0.2">
      <c r="A23" s="361">
        <v>15</v>
      </c>
      <c r="B23" s="363"/>
      <c r="C23" s="363" t="str">
        <f>'9'!C23</f>
        <v>Modopuro</v>
      </c>
      <c r="D23" s="375">
        <v>291</v>
      </c>
      <c r="E23" s="375">
        <v>290</v>
      </c>
      <c r="F23" s="375">
        <v>1</v>
      </c>
      <c r="G23" s="449">
        <f t="shared" si="0"/>
        <v>99.656357388316152</v>
      </c>
      <c r="H23" s="449">
        <f t="shared" si="1"/>
        <v>0.3436426116838488</v>
      </c>
    </row>
    <row r="24" spans="1:8" s="42" customFormat="1" ht="15" x14ac:dyDescent="0.2">
      <c r="A24" s="361">
        <v>16</v>
      </c>
      <c r="B24" s="363" t="str">
        <f>'9'!B24</f>
        <v>Pungging</v>
      </c>
      <c r="C24" s="363" t="str">
        <f>'9'!C24</f>
        <v>Pungging</v>
      </c>
      <c r="D24" s="375">
        <v>450</v>
      </c>
      <c r="E24" s="375">
        <v>444</v>
      </c>
      <c r="F24" s="375">
        <v>6</v>
      </c>
      <c r="G24" s="449">
        <f t="shared" si="0"/>
        <v>98.666666666666671</v>
      </c>
      <c r="H24" s="449">
        <f t="shared" si="1"/>
        <v>1.3333333333333335</v>
      </c>
    </row>
    <row r="25" spans="1:8" s="42" customFormat="1" ht="15" x14ac:dyDescent="0.2">
      <c r="A25" s="361">
        <v>17</v>
      </c>
      <c r="B25" s="363"/>
      <c r="C25" s="363" t="str">
        <f>'9'!C25</f>
        <v>Watukenongo</v>
      </c>
      <c r="D25" s="375">
        <v>292</v>
      </c>
      <c r="E25" s="375">
        <v>288</v>
      </c>
      <c r="F25" s="375">
        <v>4</v>
      </c>
      <c r="G25" s="449">
        <f t="shared" si="0"/>
        <v>98.630136986301366</v>
      </c>
      <c r="H25" s="449">
        <f t="shared" si="1"/>
        <v>1.3698630136986301</v>
      </c>
    </row>
    <row r="26" spans="1:8" s="42" customFormat="1" ht="15" x14ac:dyDescent="0.2">
      <c r="A26" s="361">
        <v>18</v>
      </c>
      <c r="B26" s="363" t="str">
        <f>'9'!B26</f>
        <v>Ngoro</v>
      </c>
      <c r="C26" s="363" t="str">
        <f>'9'!C26</f>
        <v>Ngoro</v>
      </c>
      <c r="D26" s="375">
        <v>426</v>
      </c>
      <c r="E26" s="375">
        <v>426</v>
      </c>
      <c r="F26" s="375">
        <v>0</v>
      </c>
      <c r="G26" s="449">
        <f t="shared" si="0"/>
        <v>100</v>
      </c>
      <c r="H26" s="449">
        <f t="shared" si="1"/>
        <v>0</v>
      </c>
    </row>
    <row r="27" spans="1:8" s="42" customFormat="1" ht="15" x14ac:dyDescent="0.2">
      <c r="A27" s="361">
        <v>19</v>
      </c>
      <c r="B27" s="363"/>
      <c r="C27" s="363" t="str">
        <f>'9'!C27</f>
        <v>Manduro</v>
      </c>
      <c r="D27" s="375">
        <v>140</v>
      </c>
      <c r="E27" s="375">
        <v>138</v>
      </c>
      <c r="F27" s="375">
        <v>2</v>
      </c>
      <c r="G27" s="449">
        <f t="shared" si="0"/>
        <v>98.571428571428584</v>
      </c>
      <c r="H27" s="449">
        <f t="shared" si="1"/>
        <v>1.4285714285714286</v>
      </c>
    </row>
    <row r="28" spans="1:8" s="42" customFormat="1" ht="15" x14ac:dyDescent="0.2">
      <c r="A28" s="361">
        <v>20</v>
      </c>
      <c r="B28" s="363" t="str">
        <f>'9'!B28</f>
        <v>Dlanggu</v>
      </c>
      <c r="C28" s="363" t="str">
        <f>'9'!C28</f>
        <v>Dlanggu</v>
      </c>
      <c r="D28" s="375">
        <v>320</v>
      </c>
      <c r="E28" s="375">
        <v>319</v>
      </c>
      <c r="F28" s="375">
        <v>1</v>
      </c>
      <c r="G28" s="449">
        <f t="shared" si="0"/>
        <v>99.6875</v>
      </c>
      <c r="H28" s="449">
        <f t="shared" si="1"/>
        <v>0.3125</v>
      </c>
    </row>
    <row r="29" spans="1:8" s="42" customFormat="1" ht="15" x14ac:dyDescent="0.2">
      <c r="A29" s="361">
        <v>21</v>
      </c>
      <c r="B29" s="363" t="str">
        <f>'9'!B29</f>
        <v>Kutorejo</v>
      </c>
      <c r="C29" s="363" t="str">
        <f>'9'!C29</f>
        <v>Kutorejo</v>
      </c>
      <c r="D29" s="375">
        <v>204</v>
      </c>
      <c r="E29" s="375">
        <v>203</v>
      </c>
      <c r="F29" s="375">
        <v>1</v>
      </c>
      <c r="G29" s="449">
        <f t="shared" ref="G29:G35" si="2">E29/D29*100</f>
        <v>99.509803921568633</v>
      </c>
      <c r="H29" s="449">
        <f t="shared" ref="H29:H35" si="3">F29/D29*100</f>
        <v>0.49019607843137253</v>
      </c>
    </row>
    <row r="30" spans="1:8" s="42" customFormat="1" ht="15" x14ac:dyDescent="0.2">
      <c r="A30" s="361">
        <v>22</v>
      </c>
      <c r="B30" s="363"/>
      <c r="C30" s="363" t="str">
        <f>'9'!C30</f>
        <v>Pesanggrahan</v>
      </c>
      <c r="D30" s="375">
        <v>170</v>
      </c>
      <c r="E30" s="375">
        <v>167</v>
      </c>
      <c r="F30" s="375">
        <v>3</v>
      </c>
      <c r="G30" s="449">
        <f t="shared" si="2"/>
        <v>98.235294117647058</v>
      </c>
      <c r="H30" s="449">
        <f t="shared" si="3"/>
        <v>1.7647058823529411</v>
      </c>
    </row>
    <row r="31" spans="1:8" s="42" customFormat="1" ht="15" x14ac:dyDescent="0.2">
      <c r="A31" s="361">
        <v>23</v>
      </c>
      <c r="B31" s="363" t="str">
        <f>'9'!B31</f>
        <v>Pacet</v>
      </c>
      <c r="C31" s="363" t="str">
        <f>'9'!C31</f>
        <v>Pacet</v>
      </c>
      <c r="D31" s="375">
        <v>137</v>
      </c>
      <c r="E31" s="375">
        <v>137</v>
      </c>
      <c r="F31" s="375">
        <v>0</v>
      </c>
      <c r="G31" s="449">
        <f t="shared" si="2"/>
        <v>100</v>
      </c>
      <c r="H31" s="449">
        <f t="shared" si="3"/>
        <v>0</v>
      </c>
    </row>
    <row r="32" spans="1:8" s="42" customFormat="1" ht="15" x14ac:dyDescent="0.2">
      <c r="A32" s="361">
        <v>24</v>
      </c>
      <c r="B32" s="363"/>
      <c r="C32" s="363" t="str">
        <f>'9'!C32</f>
        <v>Pandan</v>
      </c>
      <c r="D32" s="375">
        <v>164</v>
      </c>
      <c r="E32" s="375">
        <v>162</v>
      </c>
      <c r="F32" s="375">
        <v>2</v>
      </c>
      <c r="G32" s="449">
        <f t="shared" si="2"/>
        <v>98.780487804878049</v>
      </c>
      <c r="H32" s="449">
        <f t="shared" si="3"/>
        <v>1.2195121951219512</v>
      </c>
    </row>
    <row r="33" spans="1:8" s="42" customFormat="1" ht="15" x14ac:dyDescent="0.2">
      <c r="A33" s="361">
        <v>25</v>
      </c>
      <c r="B33" s="363" t="str">
        <f>'9'!B33</f>
        <v>Trawas</v>
      </c>
      <c r="C33" s="363" t="str">
        <f>'9'!C33</f>
        <v>Trawas</v>
      </c>
      <c r="D33" s="375">
        <v>135</v>
      </c>
      <c r="E33" s="375">
        <v>127</v>
      </c>
      <c r="F33" s="375">
        <v>8</v>
      </c>
      <c r="G33" s="449">
        <f t="shared" si="2"/>
        <v>94.074074074074076</v>
      </c>
      <c r="H33" s="449">
        <f t="shared" si="3"/>
        <v>5.9259259259259265</v>
      </c>
    </row>
    <row r="34" spans="1:8" s="42" customFormat="1" ht="15" x14ac:dyDescent="0.2">
      <c r="A34" s="361">
        <v>26</v>
      </c>
      <c r="B34" s="363" t="str">
        <f>'9'!B34</f>
        <v>Gondang</v>
      </c>
      <c r="C34" s="363" t="str">
        <f>'9'!C34</f>
        <v>Gondang</v>
      </c>
      <c r="D34" s="375">
        <v>199</v>
      </c>
      <c r="E34" s="375">
        <v>197</v>
      </c>
      <c r="F34" s="375">
        <v>2</v>
      </c>
      <c r="G34" s="449">
        <f t="shared" si="2"/>
        <v>98.994974874371849</v>
      </c>
      <c r="H34" s="449">
        <f t="shared" si="3"/>
        <v>1.0050251256281406</v>
      </c>
    </row>
    <row r="35" spans="1:8" s="42" customFormat="1" ht="15" x14ac:dyDescent="0.2">
      <c r="A35" s="361">
        <v>27</v>
      </c>
      <c r="B35" s="363" t="str">
        <f>'9'!B35</f>
        <v>Jatirejo</v>
      </c>
      <c r="C35" s="363" t="str">
        <f>'9'!C35</f>
        <v>Jatirejo</v>
      </c>
      <c r="D35" s="375">
        <v>201</v>
      </c>
      <c r="E35" s="375">
        <v>176</v>
      </c>
      <c r="F35" s="375">
        <v>25</v>
      </c>
      <c r="G35" s="449">
        <f t="shared" si="2"/>
        <v>87.562189054726375</v>
      </c>
      <c r="H35" s="449">
        <f t="shared" si="3"/>
        <v>12.437810945273633</v>
      </c>
    </row>
    <row r="36" spans="1:8" s="366" customFormat="1" ht="16.5" thickBot="1" x14ac:dyDescent="0.3">
      <c r="A36" s="1382" t="s">
        <v>157</v>
      </c>
      <c r="B36" s="1382"/>
      <c r="C36" s="364"/>
      <c r="D36" s="1076">
        <f>SUM(D9:D35)</f>
        <v>8091</v>
      </c>
      <c r="E36" s="1076">
        <f>SUM(E9:E35)</f>
        <v>7860</v>
      </c>
      <c r="F36" s="450">
        <f>SUM(F9:F35)</f>
        <v>231</v>
      </c>
      <c r="G36" s="451">
        <f>E36/D36*100</f>
        <v>97.144975899147198</v>
      </c>
      <c r="H36" s="451">
        <f>F36/D36*100</f>
        <v>2.8550241008527997</v>
      </c>
    </row>
    <row r="37" spans="1:8" x14ac:dyDescent="0.2">
      <c r="D37" s="452"/>
      <c r="E37" s="452"/>
      <c r="F37" s="452"/>
      <c r="G37" s="452"/>
      <c r="H37" s="452"/>
    </row>
    <row r="38" spans="1:8" x14ac:dyDescent="0.2">
      <c r="A38" s="177" t="s">
        <v>1344</v>
      </c>
    </row>
  </sheetData>
  <mergeCells count="3">
    <mergeCell ref="A1:H1"/>
    <mergeCell ref="A3:H3"/>
    <mergeCell ref="A36:B36"/>
  </mergeCells>
  <printOptions horizontalCentered="1"/>
  <pageMargins left="0.70866141732283472" right="0.70866141732283472" top="0.74803149606299213" bottom="0.48" header="0.31496062992125984" footer="0.31496062992125984"/>
  <pageSetup paperSize="130" scale="78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9"/>
  <sheetViews>
    <sheetView view="pageBreakPreview" topLeftCell="C1" zoomScale="60" zoomScaleNormal="68" workbookViewId="0">
      <selection activeCell="V5" sqref="V5"/>
    </sheetView>
  </sheetViews>
  <sheetFormatPr defaultColWidth="8.85546875" defaultRowHeight="12.75" x14ac:dyDescent="0.2"/>
  <cols>
    <col min="2" max="3" width="24" customWidth="1"/>
    <col min="4" max="15" width="6.85546875" customWidth="1"/>
    <col min="16" max="16" width="9.7109375" customWidth="1"/>
    <col min="17" max="17" width="8.7109375" customWidth="1"/>
    <col min="18" max="18" width="8.28515625" customWidth="1"/>
    <col min="19" max="19" width="8.7109375" customWidth="1"/>
    <col min="20" max="21" width="6.85546875" customWidth="1"/>
    <col min="22" max="22" width="10.28515625" customWidth="1"/>
    <col min="23" max="23" width="10.5703125" customWidth="1"/>
  </cols>
  <sheetData>
    <row r="1" spans="1:23" ht="15" x14ac:dyDescent="0.2">
      <c r="A1" s="1381" t="s">
        <v>1104</v>
      </c>
      <c r="B1" s="1381"/>
      <c r="C1" s="1381"/>
      <c r="D1" s="1381"/>
      <c r="E1" s="1381"/>
      <c r="F1" s="1381"/>
      <c r="G1" s="1381"/>
      <c r="H1" s="1381"/>
      <c r="I1" s="1381"/>
      <c r="J1" s="1381"/>
      <c r="K1" s="1381"/>
      <c r="L1" s="1381"/>
      <c r="M1" s="1381"/>
      <c r="N1" s="1381"/>
      <c r="O1" s="1381"/>
      <c r="P1" s="1381"/>
      <c r="Q1" s="1381"/>
      <c r="R1" s="1381"/>
      <c r="S1" s="1381"/>
    </row>
    <row r="2" spans="1:23" ht="15" x14ac:dyDescent="0.2">
      <c r="A2" s="369"/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369"/>
      <c r="R2" s="369"/>
      <c r="S2" s="369"/>
    </row>
    <row r="3" spans="1:23" s="342" customFormat="1" ht="16.5" x14ac:dyDescent="0.25">
      <c r="A3" s="1383" t="s">
        <v>1078</v>
      </c>
      <c r="B3" s="1383"/>
      <c r="C3" s="1383"/>
      <c r="D3" s="1383"/>
      <c r="E3" s="1383"/>
      <c r="F3" s="1383"/>
      <c r="G3" s="1383"/>
      <c r="H3" s="1383"/>
      <c r="I3" s="1383"/>
      <c r="J3" s="1383"/>
      <c r="K3" s="1383"/>
      <c r="L3" s="1383"/>
      <c r="M3" s="1383"/>
      <c r="N3" s="1383"/>
      <c r="O3" s="1383"/>
      <c r="P3" s="1383"/>
      <c r="Q3" s="1383"/>
      <c r="R3" s="1383"/>
      <c r="S3" s="1383"/>
      <c r="T3" s="1383"/>
      <c r="U3" s="1383"/>
      <c r="V3" s="1383"/>
      <c r="W3" s="1383"/>
    </row>
    <row r="4" spans="1:23" s="342" customFormat="1" ht="16.5" x14ac:dyDescent="0.25">
      <c r="A4" s="347"/>
      <c r="B4" s="347"/>
      <c r="C4" s="347"/>
      <c r="D4" s="347"/>
      <c r="E4" s="347"/>
      <c r="F4" s="347"/>
      <c r="G4" s="347"/>
      <c r="H4" s="347"/>
      <c r="I4" s="210" t="str">
        <f>'1'!E5</f>
        <v>KABUPATEN</v>
      </c>
      <c r="J4" s="206" t="str">
        <f>'1'!F5</f>
        <v>MOJOKERTO</v>
      </c>
      <c r="M4" s="347"/>
      <c r="N4" s="347"/>
      <c r="O4" s="347"/>
      <c r="P4" s="347"/>
      <c r="Q4" s="347"/>
      <c r="R4" s="347"/>
      <c r="S4" s="347"/>
    </row>
    <row r="5" spans="1:23" s="342" customFormat="1" ht="16.5" x14ac:dyDescent="0.25">
      <c r="A5" s="347"/>
      <c r="B5" s="347"/>
      <c r="C5" s="347"/>
      <c r="D5" s="347"/>
      <c r="E5" s="347"/>
      <c r="F5" s="347"/>
      <c r="G5" s="347"/>
      <c r="H5" s="347"/>
      <c r="I5" s="210" t="str">
        <f>'1'!E6</f>
        <v xml:space="preserve">TAHUN </v>
      </c>
      <c r="J5" s="206">
        <f>'1'!F6</f>
        <v>2021</v>
      </c>
      <c r="M5" s="347"/>
      <c r="N5" s="347"/>
      <c r="O5" s="347"/>
      <c r="P5" s="347"/>
      <c r="Q5" s="347"/>
      <c r="R5" s="347"/>
      <c r="S5" s="347"/>
    </row>
    <row r="6" spans="1:23" s="342" customFormat="1" ht="17.25" thickBot="1" x14ac:dyDescent="0.3"/>
    <row r="7" spans="1:23" ht="22.7" customHeight="1" x14ac:dyDescent="0.2">
      <c r="A7" s="1384" t="s">
        <v>153</v>
      </c>
      <c r="B7" s="1386" t="s">
        <v>154</v>
      </c>
      <c r="C7" s="1386" t="s">
        <v>156</v>
      </c>
      <c r="D7" s="1388" t="s">
        <v>1079</v>
      </c>
      <c r="E7" s="1388"/>
      <c r="F7" s="1388" t="s">
        <v>1080</v>
      </c>
      <c r="G7" s="1388"/>
      <c r="H7" s="1389" t="s">
        <v>1081</v>
      </c>
      <c r="I7" s="1390"/>
      <c r="J7" s="1389" t="s">
        <v>1082</v>
      </c>
      <c r="K7" s="1390"/>
      <c r="L7" s="1388" t="s">
        <v>1083</v>
      </c>
      <c r="M7" s="1388"/>
      <c r="N7" s="1388" t="s">
        <v>1084</v>
      </c>
      <c r="O7" s="1388"/>
      <c r="P7" s="1388" t="s">
        <v>1085</v>
      </c>
      <c r="Q7" s="1388"/>
      <c r="R7" s="1388" t="s">
        <v>1086</v>
      </c>
      <c r="S7" s="1388"/>
      <c r="T7" s="1388" t="s">
        <v>1087</v>
      </c>
      <c r="U7" s="1388"/>
      <c r="V7" s="1391" t="s">
        <v>313</v>
      </c>
      <c r="W7" s="1391"/>
    </row>
    <row r="8" spans="1:23" ht="15" x14ac:dyDescent="0.2">
      <c r="A8" s="1385"/>
      <c r="B8" s="1387"/>
      <c r="C8" s="1387"/>
      <c r="D8" s="348" t="s">
        <v>27</v>
      </c>
      <c r="E8" s="348" t="s">
        <v>28</v>
      </c>
      <c r="F8" s="348" t="s">
        <v>27</v>
      </c>
      <c r="G8" s="348" t="s">
        <v>28</v>
      </c>
      <c r="H8" s="348" t="s">
        <v>27</v>
      </c>
      <c r="I8" s="348" t="s">
        <v>28</v>
      </c>
      <c r="J8" s="348" t="s">
        <v>27</v>
      </c>
      <c r="K8" s="348" t="s">
        <v>28</v>
      </c>
      <c r="L8" s="348" t="s">
        <v>27</v>
      </c>
      <c r="M8" s="348" t="s">
        <v>28</v>
      </c>
      <c r="N8" s="348" t="s">
        <v>27</v>
      </c>
      <c r="O8" s="348" t="s">
        <v>28</v>
      </c>
      <c r="P8" s="348" t="s">
        <v>27</v>
      </c>
      <c r="Q8" s="348" t="s">
        <v>28</v>
      </c>
      <c r="R8" s="348" t="s">
        <v>27</v>
      </c>
      <c r="S8" s="348" t="s">
        <v>28</v>
      </c>
      <c r="T8" s="348" t="s">
        <v>27</v>
      </c>
      <c r="U8" s="348" t="s">
        <v>28</v>
      </c>
      <c r="V8" s="341" t="s">
        <v>27</v>
      </c>
      <c r="W8" s="341" t="s">
        <v>28</v>
      </c>
    </row>
    <row r="9" spans="1:23" x14ac:dyDescent="0.2">
      <c r="A9" s="349">
        <v>1</v>
      </c>
      <c r="B9" s="350">
        <v>2</v>
      </c>
      <c r="C9" s="349">
        <v>3</v>
      </c>
      <c r="D9" s="350">
        <v>4</v>
      </c>
      <c r="E9" s="349">
        <v>5</v>
      </c>
      <c r="F9" s="350">
        <v>6</v>
      </c>
      <c r="G9" s="349">
        <v>7</v>
      </c>
      <c r="H9" s="350">
        <v>8</v>
      </c>
      <c r="I9" s="349">
        <v>9</v>
      </c>
      <c r="J9" s="350">
        <v>10</v>
      </c>
      <c r="K9" s="349">
        <v>11</v>
      </c>
      <c r="L9" s="350">
        <v>12</v>
      </c>
      <c r="M9" s="349">
        <v>13</v>
      </c>
      <c r="N9" s="350">
        <v>14</v>
      </c>
      <c r="O9" s="349">
        <v>15</v>
      </c>
      <c r="P9" s="350">
        <v>16</v>
      </c>
      <c r="Q9" s="349">
        <v>17</v>
      </c>
      <c r="R9" s="350">
        <v>18</v>
      </c>
      <c r="S9" s="349">
        <v>19</v>
      </c>
      <c r="T9" s="350">
        <v>20</v>
      </c>
      <c r="U9" s="349">
        <v>21</v>
      </c>
      <c r="V9" s="350">
        <v>22</v>
      </c>
      <c r="W9" s="349">
        <v>23</v>
      </c>
    </row>
    <row r="10" spans="1:23" s="42" customFormat="1" ht="20.100000000000001" customHeight="1" x14ac:dyDescent="0.2">
      <c r="A10" s="367">
        <v>1</v>
      </c>
      <c r="B10" s="362" t="str">
        <f>'9'!B9</f>
        <v>Sooko</v>
      </c>
      <c r="C10" s="362" t="str">
        <f>'9'!C9</f>
        <v>Sooko</v>
      </c>
      <c r="D10" s="362">
        <v>4</v>
      </c>
      <c r="E10" s="362">
        <v>3</v>
      </c>
      <c r="F10" s="362">
        <v>4</v>
      </c>
      <c r="G10" s="362">
        <v>3</v>
      </c>
      <c r="H10" s="362">
        <v>8</v>
      </c>
      <c r="I10" s="362">
        <v>4</v>
      </c>
      <c r="J10" s="362">
        <v>1</v>
      </c>
      <c r="K10" s="362">
        <v>6</v>
      </c>
      <c r="L10" s="362">
        <v>3</v>
      </c>
      <c r="M10" s="362">
        <v>9</v>
      </c>
      <c r="N10" s="362">
        <v>64</v>
      </c>
      <c r="O10" s="362">
        <v>69</v>
      </c>
      <c r="P10" s="362">
        <v>104</v>
      </c>
      <c r="Q10" s="362">
        <v>97</v>
      </c>
      <c r="R10" s="362">
        <v>116</v>
      </c>
      <c r="S10" s="362">
        <v>125</v>
      </c>
      <c r="T10" s="362">
        <v>72</v>
      </c>
      <c r="U10" s="362">
        <v>64</v>
      </c>
      <c r="V10" s="362">
        <f>SUM(D10,F10,H10,J10,L10,N10,P10,R10,T10)</f>
        <v>376</v>
      </c>
      <c r="W10" s="362">
        <f>SUM(E10,G10,I10,K10,M10,O10,Q10,S10,U10)</f>
        <v>380</v>
      </c>
    </row>
    <row r="11" spans="1:23" s="42" customFormat="1" ht="20.100000000000001" customHeight="1" x14ac:dyDescent="0.2">
      <c r="A11" s="368">
        <v>2</v>
      </c>
      <c r="B11" s="363" t="str">
        <f>'9'!B10</f>
        <v>Trowulan</v>
      </c>
      <c r="C11" s="363" t="str">
        <f>'9'!C10</f>
        <v>Trowulan</v>
      </c>
      <c r="D11" s="363">
        <v>1</v>
      </c>
      <c r="E11" s="363">
        <v>2</v>
      </c>
      <c r="F11" s="363">
        <v>1</v>
      </c>
      <c r="G11" s="363">
        <v>0</v>
      </c>
      <c r="H11" s="363">
        <v>0</v>
      </c>
      <c r="I11" s="363">
        <v>1</v>
      </c>
      <c r="J11" s="363">
        <v>0</v>
      </c>
      <c r="K11" s="363">
        <v>0</v>
      </c>
      <c r="L11" s="363">
        <v>0</v>
      </c>
      <c r="M11" s="363">
        <v>2</v>
      </c>
      <c r="N11" s="363">
        <v>21</v>
      </c>
      <c r="O11" s="363">
        <v>35</v>
      </c>
      <c r="P11" s="363">
        <v>40</v>
      </c>
      <c r="Q11" s="363">
        <v>28</v>
      </c>
      <c r="R11" s="363">
        <v>42</v>
      </c>
      <c r="S11" s="363">
        <v>51</v>
      </c>
      <c r="T11" s="363">
        <v>28</v>
      </c>
      <c r="U11" s="363">
        <v>25</v>
      </c>
      <c r="V11" s="363">
        <f t="shared" ref="V11:W29" si="0">SUM(D11,F11,H11,J11,L11,N11,P11,R11,T11)</f>
        <v>133</v>
      </c>
      <c r="W11" s="363">
        <f t="shared" si="0"/>
        <v>144</v>
      </c>
    </row>
    <row r="12" spans="1:23" s="42" customFormat="1" ht="20.100000000000001" customHeight="1" x14ac:dyDescent="0.2">
      <c r="A12" s="368">
        <v>3</v>
      </c>
      <c r="B12" s="363"/>
      <c r="C12" s="363" t="str">
        <f>'9'!C11</f>
        <v>Tawangsari</v>
      </c>
      <c r="D12" s="363">
        <v>2</v>
      </c>
      <c r="E12" s="363">
        <v>1</v>
      </c>
      <c r="F12" s="363">
        <v>0</v>
      </c>
      <c r="G12" s="363">
        <v>0</v>
      </c>
      <c r="H12" s="363">
        <v>1</v>
      </c>
      <c r="I12" s="363">
        <v>0</v>
      </c>
      <c r="J12" s="363">
        <v>0</v>
      </c>
      <c r="K12" s="363">
        <v>0</v>
      </c>
      <c r="L12" s="363">
        <v>2</v>
      </c>
      <c r="M12" s="363">
        <v>0</v>
      </c>
      <c r="N12" s="363">
        <v>17</v>
      </c>
      <c r="O12" s="363">
        <v>17</v>
      </c>
      <c r="P12" s="363">
        <v>23</v>
      </c>
      <c r="Q12" s="363">
        <v>35</v>
      </c>
      <c r="R12" s="363">
        <v>29</v>
      </c>
      <c r="S12" s="363">
        <v>39</v>
      </c>
      <c r="T12" s="363">
        <v>21</v>
      </c>
      <c r="U12" s="363">
        <v>16</v>
      </c>
      <c r="V12" s="363">
        <f t="shared" si="0"/>
        <v>95</v>
      </c>
      <c r="W12" s="363">
        <f t="shared" si="0"/>
        <v>108</v>
      </c>
    </row>
    <row r="13" spans="1:23" s="42" customFormat="1" ht="20.100000000000001" customHeight="1" x14ac:dyDescent="0.2">
      <c r="A13" s="368">
        <v>4</v>
      </c>
      <c r="B13" s="363" t="str">
        <f>'9'!B12</f>
        <v>Puri</v>
      </c>
      <c r="C13" s="363" t="str">
        <f>'9'!C12</f>
        <v>Puri</v>
      </c>
      <c r="D13" s="363">
        <v>4</v>
      </c>
      <c r="E13" s="363">
        <v>1</v>
      </c>
      <c r="F13" s="363">
        <v>0</v>
      </c>
      <c r="G13" s="363">
        <v>1</v>
      </c>
      <c r="H13" s="363">
        <v>5</v>
      </c>
      <c r="I13" s="363">
        <v>5</v>
      </c>
      <c r="J13" s="363">
        <v>7</v>
      </c>
      <c r="K13" s="363">
        <v>3</v>
      </c>
      <c r="L13" s="363">
        <v>10</v>
      </c>
      <c r="M13" s="363">
        <v>3</v>
      </c>
      <c r="N13" s="363">
        <v>46</v>
      </c>
      <c r="O13" s="363">
        <v>56</v>
      </c>
      <c r="P13" s="363">
        <v>82</v>
      </c>
      <c r="Q13" s="363">
        <v>92</v>
      </c>
      <c r="R13" s="363">
        <v>117</v>
      </c>
      <c r="S13" s="363">
        <v>99</v>
      </c>
      <c r="T13" s="363">
        <v>66</v>
      </c>
      <c r="U13" s="363">
        <v>57</v>
      </c>
      <c r="V13" s="363">
        <f t="shared" si="0"/>
        <v>337</v>
      </c>
      <c r="W13" s="363">
        <f t="shared" si="0"/>
        <v>317</v>
      </c>
    </row>
    <row r="14" spans="1:23" s="42" customFormat="1" ht="20.100000000000001" customHeight="1" x14ac:dyDescent="0.2">
      <c r="A14" s="368">
        <v>5</v>
      </c>
      <c r="B14" s="363" t="str">
        <f>'9'!B13</f>
        <v>Mojoanyar</v>
      </c>
      <c r="C14" s="363" t="str">
        <f>'9'!C13</f>
        <v>Gayaman</v>
      </c>
      <c r="D14" s="363">
        <v>7</v>
      </c>
      <c r="E14" s="363">
        <v>6</v>
      </c>
      <c r="F14" s="363">
        <v>1</v>
      </c>
      <c r="G14" s="363">
        <v>0</v>
      </c>
      <c r="H14" s="363">
        <v>3</v>
      </c>
      <c r="I14" s="363">
        <v>7</v>
      </c>
      <c r="J14" s="363">
        <v>2</v>
      </c>
      <c r="K14" s="363">
        <v>1</v>
      </c>
      <c r="L14" s="363">
        <v>6</v>
      </c>
      <c r="M14" s="363">
        <v>2</v>
      </c>
      <c r="N14" s="363">
        <v>39</v>
      </c>
      <c r="O14" s="363">
        <v>44</v>
      </c>
      <c r="P14" s="363">
        <v>74</v>
      </c>
      <c r="Q14" s="363">
        <v>64</v>
      </c>
      <c r="R14" s="363">
        <v>85</v>
      </c>
      <c r="S14" s="363">
        <v>79</v>
      </c>
      <c r="T14" s="363">
        <v>49</v>
      </c>
      <c r="U14" s="363">
        <v>25</v>
      </c>
      <c r="V14" s="363">
        <f>SUM(D14,F14,H14,J14,L14,N14,P14,R14,T14)</f>
        <v>266</v>
      </c>
      <c r="W14" s="363">
        <f t="shared" si="0"/>
        <v>228</v>
      </c>
    </row>
    <row r="15" spans="1:23" s="42" customFormat="1" ht="20.100000000000001" customHeight="1" x14ac:dyDescent="0.2">
      <c r="A15" s="368">
        <v>6</v>
      </c>
      <c r="B15" s="363" t="str">
        <f>'9'!B14</f>
        <v>Bangsal</v>
      </c>
      <c r="C15" s="363" t="str">
        <f>'9'!C14</f>
        <v>Bangsal</v>
      </c>
      <c r="D15" s="363">
        <v>5</v>
      </c>
      <c r="E15" s="363">
        <v>2</v>
      </c>
      <c r="F15" s="363">
        <v>3</v>
      </c>
      <c r="G15" s="363">
        <v>1</v>
      </c>
      <c r="H15" s="363">
        <v>3</v>
      </c>
      <c r="I15" s="363">
        <v>1</v>
      </c>
      <c r="J15" s="363">
        <v>3</v>
      </c>
      <c r="K15" s="363">
        <v>2</v>
      </c>
      <c r="L15" s="363">
        <v>2</v>
      </c>
      <c r="M15" s="363">
        <v>2</v>
      </c>
      <c r="N15" s="363">
        <v>44</v>
      </c>
      <c r="O15" s="363">
        <v>47</v>
      </c>
      <c r="P15" s="363">
        <v>71</v>
      </c>
      <c r="Q15" s="363">
        <v>63</v>
      </c>
      <c r="R15" s="363">
        <v>73</v>
      </c>
      <c r="S15" s="363">
        <v>106</v>
      </c>
      <c r="T15" s="363">
        <v>65</v>
      </c>
      <c r="U15" s="363">
        <v>54</v>
      </c>
      <c r="V15" s="363">
        <f t="shared" si="0"/>
        <v>269</v>
      </c>
      <c r="W15" s="363">
        <f t="shared" si="0"/>
        <v>278</v>
      </c>
    </row>
    <row r="16" spans="1:23" s="42" customFormat="1" ht="20.100000000000001" customHeight="1" x14ac:dyDescent="0.2">
      <c r="A16" s="368">
        <v>7</v>
      </c>
      <c r="B16" s="363" t="str">
        <f>'9'!B15</f>
        <v>Gedeg</v>
      </c>
      <c r="C16" s="363" t="str">
        <f>'9'!C15</f>
        <v>Gedeg</v>
      </c>
      <c r="D16" s="363">
        <v>2</v>
      </c>
      <c r="E16" s="363">
        <v>3</v>
      </c>
      <c r="F16" s="363">
        <v>1</v>
      </c>
      <c r="G16" s="363">
        <v>0</v>
      </c>
      <c r="H16" s="363">
        <v>1</v>
      </c>
      <c r="I16" s="363">
        <v>0</v>
      </c>
      <c r="J16" s="363">
        <v>0</v>
      </c>
      <c r="K16" s="363">
        <v>1</v>
      </c>
      <c r="L16" s="363">
        <v>1</v>
      </c>
      <c r="M16" s="363">
        <v>2</v>
      </c>
      <c r="N16" s="363">
        <v>20</v>
      </c>
      <c r="O16" s="363">
        <v>25</v>
      </c>
      <c r="P16" s="363">
        <v>33</v>
      </c>
      <c r="Q16" s="363">
        <v>23</v>
      </c>
      <c r="R16" s="363">
        <v>42</v>
      </c>
      <c r="S16" s="363">
        <v>50</v>
      </c>
      <c r="T16" s="363">
        <v>16</v>
      </c>
      <c r="U16" s="363">
        <v>33</v>
      </c>
      <c r="V16" s="363">
        <f t="shared" si="0"/>
        <v>116</v>
      </c>
      <c r="W16" s="363">
        <f t="shared" si="0"/>
        <v>137</v>
      </c>
    </row>
    <row r="17" spans="1:23" s="42" customFormat="1" ht="20.100000000000001" customHeight="1" x14ac:dyDescent="0.2">
      <c r="A17" s="368">
        <v>8</v>
      </c>
      <c r="B17" s="363"/>
      <c r="C17" s="363" t="str">
        <f>'9'!C16</f>
        <v>Lespadangan</v>
      </c>
      <c r="D17" s="363">
        <v>0</v>
      </c>
      <c r="E17" s="363">
        <v>0</v>
      </c>
      <c r="F17" s="363">
        <v>0</v>
      </c>
      <c r="G17" s="363">
        <v>0</v>
      </c>
      <c r="H17" s="363">
        <v>2</v>
      </c>
      <c r="I17" s="363">
        <v>1</v>
      </c>
      <c r="J17" s="363">
        <v>2</v>
      </c>
      <c r="K17" s="363">
        <v>2</v>
      </c>
      <c r="L17" s="363">
        <v>1</v>
      </c>
      <c r="M17" s="363">
        <v>2</v>
      </c>
      <c r="N17" s="363">
        <v>22</v>
      </c>
      <c r="O17" s="363">
        <v>20</v>
      </c>
      <c r="P17" s="363">
        <v>26</v>
      </c>
      <c r="Q17" s="363">
        <v>30</v>
      </c>
      <c r="R17" s="363">
        <v>26</v>
      </c>
      <c r="S17" s="363">
        <v>28</v>
      </c>
      <c r="T17" s="363">
        <v>18</v>
      </c>
      <c r="U17" s="363">
        <v>20</v>
      </c>
      <c r="V17" s="363">
        <f t="shared" si="0"/>
        <v>97</v>
      </c>
      <c r="W17" s="363">
        <f t="shared" si="0"/>
        <v>103</v>
      </c>
    </row>
    <row r="18" spans="1:23" s="42" customFormat="1" ht="20.100000000000001" customHeight="1" x14ac:dyDescent="0.2">
      <c r="A18" s="368">
        <v>9</v>
      </c>
      <c r="B18" s="363" t="str">
        <f>'9'!B17</f>
        <v>Kemlagi</v>
      </c>
      <c r="C18" s="363" t="str">
        <f>'9'!C17</f>
        <v>Kemlagi</v>
      </c>
      <c r="D18" s="363">
        <v>3</v>
      </c>
      <c r="E18" s="363">
        <v>1</v>
      </c>
      <c r="F18" s="363">
        <v>0</v>
      </c>
      <c r="G18" s="363">
        <v>0</v>
      </c>
      <c r="H18" s="363">
        <v>0</v>
      </c>
      <c r="I18" s="363">
        <v>0</v>
      </c>
      <c r="J18" s="363">
        <v>2</v>
      </c>
      <c r="K18" s="363">
        <v>1</v>
      </c>
      <c r="L18" s="363">
        <v>1</v>
      </c>
      <c r="M18" s="363">
        <v>3</v>
      </c>
      <c r="N18" s="363">
        <v>17</v>
      </c>
      <c r="O18" s="363">
        <v>17</v>
      </c>
      <c r="P18" s="363">
        <v>29</v>
      </c>
      <c r="Q18" s="363">
        <v>23</v>
      </c>
      <c r="R18" s="363">
        <v>29</v>
      </c>
      <c r="S18" s="363">
        <v>27</v>
      </c>
      <c r="T18" s="363">
        <v>28</v>
      </c>
      <c r="U18" s="363">
        <v>26</v>
      </c>
      <c r="V18" s="363">
        <f t="shared" si="0"/>
        <v>109</v>
      </c>
      <c r="W18" s="363">
        <f t="shared" si="0"/>
        <v>98</v>
      </c>
    </row>
    <row r="19" spans="1:23" s="42" customFormat="1" ht="20.100000000000001" customHeight="1" x14ac:dyDescent="0.2">
      <c r="A19" s="368">
        <v>10</v>
      </c>
      <c r="B19" s="363"/>
      <c r="C19" s="363" t="str">
        <f>'9'!C18</f>
        <v>Kedungsari</v>
      </c>
      <c r="D19" s="363">
        <v>1</v>
      </c>
      <c r="E19" s="363">
        <v>0</v>
      </c>
      <c r="F19" s="363">
        <v>1</v>
      </c>
      <c r="G19" s="363">
        <v>0</v>
      </c>
      <c r="H19" s="363">
        <v>0</v>
      </c>
      <c r="I19" s="363">
        <v>0</v>
      </c>
      <c r="J19" s="363">
        <v>0</v>
      </c>
      <c r="K19" s="363">
        <v>1</v>
      </c>
      <c r="L19" s="363">
        <v>0</v>
      </c>
      <c r="M19" s="363">
        <v>2</v>
      </c>
      <c r="N19" s="363">
        <v>15</v>
      </c>
      <c r="O19" s="363">
        <v>13</v>
      </c>
      <c r="P19" s="363">
        <v>18</v>
      </c>
      <c r="Q19" s="363">
        <v>19</v>
      </c>
      <c r="R19" s="363">
        <v>23</v>
      </c>
      <c r="S19" s="363">
        <v>25</v>
      </c>
      <c r="T19" s="363">
        <v>20</v>
      </c>
      <c r="U19" s="363">
        <v>20</v>
      </c>
      <c r="V19" s="363">
        <f t="shared" si="0"/>
        <v>78</v>
      </c>
      <c r="W19" s="363">
        <f t="shared" si="0"/>
        <v>80</v>
      </c>
    </row>
    <row r="20" spans="1:23" s="42" customFormat="1" ht="20.100000000000001" customHeight="1" x14ac:dyDescent="0.2">
      <c r="A20" s="368">
        <v>11</v>
      </c>
      <c r="B20" s="363" t="str">
        <f>'9'!B19</f>
        <v>Dawarblandong</v>
      </c>
      <c r="C20" s="363" t="str">
        <f>'9'!C19</f>
        <v>Dawarblandong</v>
      </c>
      <c r="D20" s="363">
        <v>2</v>
      </c>
      <c r="E20" s="363">
        <v>3</v>
      </c>
      <c r="F20" s="363">
        <v>0</v>
      </c>
      <c r="G20" s="363">
        <v>0</v>
      </c>
      <c r="H20" s="363">
        <v>2</v>
      </c>
      <c r="I20" s="363">
        <v>1</v>
      </c>
      <c r="J20" s="363">
        <v>1</v>
      </c>
      <c r="K20" s="363">
        <v>0</v>
      </c>
      <c r="L20" s="363">
        <v>0</v>
      </c>
      <c r="M20" s="363">
        <v>2</v>
      </c>
      <c r="N20" s="363">
        <v>15</v>
      </c>
      <c r="O20" s="363">
        <v>30</v>
      </c>
      <c r="P20" s="363">
        <v>29</v>
      </c>
      <c r="Q20" s="363">
        <v>41</v>
      </c>
      <c r="R20" s="363">
        <v>26</v>
      </c>
      <c r="S20" s="363">
        <v>56</v>
      </c>
      <c r="T20" s="363">
        <v>30</v>
      </c>
      <c r="U20" s="363">
        <v>17</v>
      </c>
      <c r="V20" s="363">
        <f t="shared" si="0"/>
        <v>105</v>
      </c>
      <c r="W20" s="363">
        <f t="shared" si="0"/>
        <v>150</v>
      </c>
    </row>
    <row r="21" spans="1:23" s="42" customFormat="1" ht="20.100000000000001" customHeight="1" x14ac:dyDescent="0.2">
      <c r="A21" s="368">
        <v>12</v>
      </c>
      <c r="B21" s="363" t="str">
        <f>'9'!B20</f>
        <v>Jetis</v>
      </c>
      <c r="C21" s="363" t="str">
        <f>'9'!C20</f>
        <v>Kupang</v>
      </c>
      <c r="D21" s="363">
        <v>1</v>
      </c>
      <c r="E21" s="363">
        <v>4</v>
      </c>
      <c r="F21" s="363">
        <v>1</v>
      </c>
      <c r="G21" s="363">
        <v>0</v>
      </c>
      <c r="H21" s="363">
        <v>0</v>
      </c>
      <c r="I21" s="363">
        <v>2</v>
      </c>
      <c r="J21" s="363">
        <v>2</v>
      </c>
      <c r="K21" s="363">
        <v>2</v>
      </c>
      <c r="L21" s="363">
        <v>1</v>
      </c>
      <c r="M21" s="363">
        <v>2</v>
      </c>
      <c r="N21" s="363">
        <v>45</v>
      </c>
      <c r="O21" s="363">
        <v>32</v>
      </c>
      <c r="P21" s="363">
        <v>48</v>
      </c>
      <c r="Q21" s="363">
        <v>48</v>
      </c>
      <c r="R21" s="363">
        <v>51</v>
      </c>
      <c r="S21" s="363">
        <v>61</v>
      </c>
      <c r="T21" s="363">
        <v>31</v>
      </c>
      <c r="U21" s="363">
        <v>37</v>
      </c>
      <c r="V21" s="363">
        <f t="shared" si="0"/>
        <v>180</v>
      </c>
      <c r="W21" s="363">
        <f t="shared" si="0"/>
        <v>188</v>
      </c>
    </row>
    <row r="22" spans="1:23" s="42" customFormat="1" ht="20.100000000000001" customHeight="1" x14ac:dyDescent="0.2">
      <c r="A22" s="368">
        <v>13</v>
      </c>
      <c r="B22" s="363"/>
      <c r="C22" s="363" t="str">
        <f>'9'!C21</f>
        <v>Jetis</v>
      </c>
      <c r="D22" s="363">
        <v>4</v>
      </c>
      <c r="E22" s="363">
        <v>0</v>
      </c>
      <c r="F22" s="363">
        <v>1</v>
      </c>
      <c r="G22" s="363">
        <v>1</v>
      </c>
      <c r="H22" s="363">
        <v>1</v>
      </c>
      <c r="I22" s="363">
        <v>0</v>
      </c>
      <c r="J22" s="363">
        <v>0</v>
      </c>
      <c r="K22" s="363">
        <v>0</v>
      </c>
      <c r="L22" s="363">
        <v>1</v>
      </c>
      <c r="M22" s="363">
        <v>0</v>
      </c>
      <c r="N22" s="363">
        <v>20</v>
      </c>
      <c r="O22" s="363">
        <v>18</v>
      </c>
      <c r="P22" s="363">
        <v>29</v>
      </c>
      <c r="Q22" s="363">
        <v>25</v>
      </c>
      <c r="R22" s="363">
        <v>27</v>
      </c>
      <c r="S22" s="363">
        <v>32</v>
      </c>
      <c r="T22" s="363">
        <v>21</v>
      </c>
      <c r="U22" s="363">
        <v>8</v>
      </c>
      <c r="V22" s="363">
        <f t="shared" si="0"/>
        <v>104</v>
      </c>
      <c r="W22" s="363">
        <f t="shared" si="0"/>
        <v>84</v>
      </c>
    </row>
    <row r="23" spans="1:23" s="42" customFormat="1" ht="20.100000000000001" customHeight="1" x14ac:dyDescent="0.2">
      <c r="A23" s="368">
        <v>14</v>
      </c>
      <c r="B23" s="363" t="str">
        <f>'9'!B22</f>
        <v>Mojosari</v>
      </c>
      <c r="C23" s="363" t="str">
        <f>'9'!C22</f>
        <v>Mojosari</v>
      </c>
      <c r="D23" s="363">
        <v>7</v>
      </c>
      <c r="E23" s="363">
        <v>3</v>
      </c>
      <c r="F23" s="363">
        <v>1</v>
      </c>
      <c r="G23" s="363">
        <v>1</v>
      </c>
      <c r="H23" s="363">
        <v>1</v>
      </c>
      <c r="I23" s="363">
        <v>0</v>
      </c>
      <c r="J23" s="363">
        <v>0</v>
      </c>
      <c r="K23" s="363">
        <v>0</v>
      </c>
      <c r="L23" s="363">
        <v>4</v>
      </c>
      <c r="M23" s="363">
        <v>2</v>
      </c>
      <c r="N23" s="363">
        <v>37</v>
      </c>
      <c r="O23" s="363">
        <v>36</v>
      </c>
      <c r="P23" s="363">
        <v>55</v>
      </c>
      <c r="Q23" s="363">
        <v>51</v>
      </c>
      <c r="R23" s="363">
        <v>50</v>
      </c>
      <c r="S23" s="363">
        <v>43</v>
      </c>
      <c r="T23" s="363">
        <v>51</v>
      </c>
      <c r="U23" s="363">
        <v>30</v>
      </c>
      <c r="V23" s="363">
        <f t="shared" si="0"/>
        <v>206</v>
      </c>
      <c r="W23" s="363">
        <f t="shared" si="0"/>
        <v>166</v>
      </c>
    </row>
    <row r="24" spans="1:23" s="42" customFormat="1" ht="20.100000000000001" customHeight="1" x14ac:dyDescent="0.2">
      <c r="A24" s="368">
        <v>15</v>
      </c>
      <c r="B24" s="363"/>
      <c r="C24" s="363" t="str">
        <f>'9'!C23</f>
        <v>Modopuro</v>
      </c>
      <c r="D24" s="363">
        <v>0</v>
      </c>
      <c r="E24" s="363">
        <v>0</v>
      </c>
      <c r="F24" s="363">
        <v>1</v>
      </c>
      <c r="G24" s="363">
        <v>0</v>
      </c>
      <c r="H24" s="363">
        <v>2</v>
      </c>
      <c r="I24" s="363">
        <v>3</v>
      </c>
      <c r="J24" s="363">
        <v>2</v>
      </c>
      <c r="K24" s="363">
        <v>0</v>
      </c>
      <c r="L24" s="363">
        <v>2</v>
      </c>
      <c r="M24" s="363">
        <v>2</v>
      </c>
      <c r="N24" s="363">
        <v>22</v>
      </c>
      <c r="O24" s="363">
        <v>22</v>
      </c>
      <c r="P24" s="363">
        <v>34</v>
      </c>
      <c r="Q24" s="363">
        <v>41</v>
      </c>
      <c r="R24" s="363">
        <v>50</v>
      </c>
      <c r="S24" s="363">
        <v>12</v>
      </c>
      <c r="T24" s="363">
        <v>31</v>
      </c>
      <c r="U24" s="363">
        <v>34</v>
      </c>
      <c r="V24" s="363">
        <f t="shared" si="0"/>
        <v>144</v>
      </c>
      <c r="W24" s="363">
        <f t="shared" si="0"/>
        <v>114</v>
      </c>
    </row>
    <row r="25" spans="1:23" s="42" customFormat="1" ht="20.100000000000001" customHeight="1" x14ac:dyDescent="0.2">
      <c r="A25" s="368">
        <v>16</v>
      </c>
      <c r="B25" s="363" t="str">
        <f>'9'!B24</f>
        <v>Pungging</v>
      </c>
      <c r="C25" s="363" t="str">
        <f>'9'!C24</f>
        <v>Pungging</v>
      </c>
      <c r="D25" s="363">
        <v>1</v>
      </c>
      <c r="E25" s="363">
        <v>3</v>
      </c>
      <c r="F25" s="363">
        <v>0</v>
      </c>
      <c r="G25" s="363">
        <v>1</v>
      </c>
      <c r="H25" s="363">
        <v>0</v>
      </c>
      <c r="I25" s="363">
        <v>0</v>
      </c>
      <c r="J25" s="363">
        <v>2</v>
      </c>
      <c r="K25" s="363">
        <v>1</v>
      </c>
      <c r="L25" s="363">
        <v>3</v>
      </c>
      <c r="M25" s="363">
        <v>0</v>
      </c>
      <c r="N25" s="363">
        <v>54</v>
      </c>
      <c r="O25" s="363">
        <v>40</v>
      </c>
      <c r="P25" s="363">
        <v>79</v>
      </c>
      <c r="Q25" s="363">
        <v>60</v>
      </c>
      <c r="R25" s="363">
        <v>78</v>
      </c>
      <c r="S25" s="363">
        <v>61</v>
      </c>
      <c r="T25" s="363">
        <v>35</v>
      </c>
      <c r="U25" s="363">
        <v>32</v>
      </c>
      <c r="V25" s="363">
        <f t="shared" si="0"/>
        <v>252</v>
      </c>
      <c r="W25" s="363">
        <f t="shared" si="0"/>
        <v>198</v>
      </c>
    </row>
    <row r="26" spans="1:23" s="42" customFormat="1" ht="20.100000000000001" customHeight="1" x14ac:dyDescent="0.2">
      <c r="A26" s="368">
        <v>17</v>
      </c>
      <c r="B26" s="363"/>
      <c r="C26" s="363" t="str">
        <f>'9'!C25</f>
        <v>Watukenongo</v>
      </c>
      <c r="D26" s="363">
        <v>1</v>
      </c>
      <c r="E26" s="363">
        <v>2</v>
      </c>
      <c r="F26" s="363">
        <v>2</v>
      </c>
      <c r="G26" s="363">
        <v>0</v>
      </c>
      <c r="H26" s="363">
        <v>3</v>
      </c>
      <c r="I26" s="363">
        <v>3</v>
      </c>
      <c r="J26" s="363">
        <v>0</v>
      </c>
      <c r="K26" s="363">
        <v>0</v>
      </c>
      <c r="L26" s="363">
        <v>0</v>
      </c>
      <c r="M26" s="363">
        <v>1</v>
      </c>
      <c r="N26" s="363">
        <v>22</v>
      </c>
      <c r="O26" s="363">
        <v>11</v>
      </c>
      <c r="P26" s="363">
        <v>45</v>
      </c>
      <c r="Q26" s="363">
        <v>42</v>
      </c>
      <c r="R26" s="363">
        <v>62</v>
      </c>
      <c r="S26" s="363">
        <v>55</v>
      </c>
      <c r="T26" s="363">
        <v>23</v>
      </c>
      <c r="U26" s="363">
        <v>20</v>
      </c>
      <c r="V26" s="363">
        <f t="shared" si="0"/>
        <v>158</v>
      </c>
      <c r="W26" s="363">
        <f t="shared" si="0"/>
        <v>134</v>
      </c>
    </row>
    <row r="27" spans="1:23" s="42" customFormat="1" ht="20.100000000000001" customHeight="1" x14ac:dyDescent="0.2">
      <c r="A27" s="368">
        <v>18</v>
      </c>
      <c r="B27" s="363" t="str">
        <f>'9'!B26</f>
        <v>Ngoro</v>
      </c>
      <c r="C27" s="363" t="str">
        <f>'9'!C26</f>
        <v>Ngoro</v>
      </c>
      <c r="D27" s="363">
        <v>1</v>
      </c>
      <c r="E27" s="363">
        <v>0</v>
      </c>
      <c r="F27" s="363">
        <v>0</v>
      </c>
      <c r="G27" s="363">
        <v>2</v>
      </c>
      <c r="H27" s="363">
        <v>2</v>
      </c>
      <c r="I27" s="363">
        <v>2</v>
      </c>
      <c r="J27" s="363">
        <v>3</v>
      </c>
      <c r="K27" s="363">
        <v>3</v>
      </c>
      <c r="L27" s="363">
        <v>1</v>
      </c>
      <c r="M27" s="363">
        <v>2</v>
      </c>
      <c r="N27" s="363">
        <v>60</v>
      </c>
      <c r="O27" s="363">
        <v>51</v>
      </c>
      <c r="P27" s="363">
        <v>66</v>
      </c>
      <c r="Q27" s="363">
        <v>53</v>
      </c>
      <c r="R27" s="363">
        <v>55</v>
      </c>
      <c r="S27" s="363">
        <v>63</v>
      </c>
      <c r="T27" s="363">
        <v>34</v>
      </c>
      <c r="U27" s="363">
        <v>28</v>
      </c>
      <c r="V27" s="363">
        <f t="shared" si="0"/>
        <v>222</v>
      </c>
      <c r="W27" s="363">
        <f t="shared" si="0"/>
        <v>204</v>
      </c>
    </row>
    <row r="28" spans="1:23" s="42" customFormat="1" ht="20.100000000000001" customHeight="1" x14ac:dyDescent="0.2">
      <c r="A28" s="368">
        <v>19</v>
      </c>
      <c r="B28" s="363"/>
      <c r="C28" s="363" t="str">
        <f>'9'!C27</f>
        <v>Manduro</v>
      </c>
      <c r="D28" s="363">
        <v>1</v>
      </c>
      <c r="E28" s="363">
        <v>0</v>
      </c>
      <c r="F28" s="363">
        <v>1</v>
      </c>
      <c r="G28" s="363">
        <v>0</v>
      </c>
      <c r="H28" s="363">
        <v>1</v>
      </c>
      <c r="I28" s="363">
        <v>0</v>
      </c>
      <c r="J28" s="363">
        <v>1</v>
      </c>
      <c r="K28" s="363">
        <v>0</v>
      </c>
      <c r="L28" s="363">
        <v>1</v>
      </c>
      <c r="M28" s="363">
        <v>1</v>
      </c>
      <c r="N28" s="363">
        <v>27</v>
      </c>
      <c r="O28" s="363">
        <v>18</v>
      </c>
      <c r="P28" s="363">
        <v>27</v>
      </c>
      <c r="Q28" s="363">
        <v>19</v>
      </c>
      <c r="R28" s="363">
        <v>11</v>
      </c>
      <c r="S28" s="363">
        <v>12</v>
      </c>
      <c r="T28" s="363">
        <v>14</v>
      </c>
      <c r="U28" s="363">
        <v>6</v>
      </c>
      <c r="V28" s="363">
        <f t="shared" si="0"/>
        <v>84</v>
      </c>
      <c r="W28" s="363">
        <f t="shared" si="0"/>
        <v>56</v>
      </c>
    </row>
    <row r="29" spans="1:23" s="42" customFormat="1" ht="20.100000000000001" customHeight="1" x14ac:dyDescent="0.2">
      <c r="A29" s="368">
        <v>20</v>
      </c>
      <c r="B29" s="363" t="str">
        <f>'9'!B28</f>
        <v>Dlanggu</v>
      </c>
      <c r="C29" s="363" t="str">
        <f>'9'!C28</f>
        <v>Dlanggu</v>
      </c>
      <c r="D29" s="363">
        <v>1</v>
      </c>
      <c r="E29" s="363">
        <v>3</v>
      </c>
      <c r="F29" s="363">
        <v>0</v>
      </c>
      <c r="G29" s="363">
        <v>3</v>
      </c>
      <c r="H29" s="363">
        <v>0</v>
      </c>
      <c r="I29" s="363">
        <v>3</v>
      </c>
      <c r="J29" s="363">
        <v>0</v>
      </c>
      <c r="K29" s="363">
        <v>1</v>
      </c>
      <c r="L29" s="363">
        <v>1</v>
      </c>
      <c r="M29" s="363">
        <v>3</v>
      </c>
      <c r="N29" s="363">
        <v>28</v>
      </c>
      <c r="O29" s="363">
        <v>2</v>
      </c>
      <c r="P29" s="363">
        <v>39</v>
      </c>
      <c r="Q29" s="363">
        <v>52</v>
      </c>
      <c r="R29" s="363">
        <v>47</v>
      </c>
      <c r="S29" s="363">
        <v>61</v>
      </c>
      <c r="T29" s="363">
        <v>26</v>
      </c>
      <c r="U29" s="363">
        <v>25</v>
      </c>
      <c r="V29" s="363">
        <f t="shared" si="0"/>
        <v>142</v>
      </c>
      <c r="W29" s="363">
        <f t="shared" si="0"/>
        <v>153</v>
      </c>
    </row>
    <row r="30" spans="1:23" s="42" customFormat="1" ht="20.100000000000001" customHeight="1" x14ac:dyDescent="0.2">
      <c r="A30" s="368">
        <v>21</v>
      </c>
      <c r="B30" s="363" t="str">
        <f>'9'!B29</f>
        <v>Kutorejo</v>
      </c>
      <c r="C30" s="363" t="str">
        <f>'9'!C29</f>
        <v>Kutorejo</v>
      </c>
      <c r="D30" s="363">
        <v>0</v>
      </c>
      <c r="E30" s="363">
        <v>0</v>
      </c>
      <c r="F30" s="363">
        <v>0</v>
      </c>
      <c r="G30" s="363">
        <v>0</v>
      </c>
      <c r="H30" s="363">
        <v>2</v>
      </c>
      <c r="I30" s="363">
        <v>2</v>
      </c>
      <c r="J30" s="363">
        <v>0</v>
      </c>
      <c r="K30" s="363">
        <v>0</v>
      </c>
      <c r="L30" s="363">
        <v>0</v>
      </c>
      <c r="M30" s="363">
        <v>1</v>
      </c>
      <c r="N30" s="363">
        <v>31</v>
      </c>
      <c r="O30" s="363">
        <v>19</v>
      </c>
      <c r="P30" s="363">
        <v>31</v>
      </c>
      <c r="Q30" s="363">
        <v>18</v>
      </c>
      <c r="R30" s="363">
        <v>29</v>
      </c>
      <c r="S30" s="363">
        <v>37</v>
      </c>
      <c r="T30" s="363">
        <v>17</v>
      </c>
      <c r="U30" s="363">
        <v>17</v>
      </c>
      <c r="V30" s="363">
        <f t="shared" ref="V30:V36" si="1">SUM(D30,F30,H30,J30,L30,N30,P30,R30,T30)</f>
        <v>110</v>
      </c>
      <c r="W30" s="363">
        <f t="shared" ref="W30:W36" si="2">SUM(E30,G30,I30,K30,M30,O30,Q30,S30,U30)</f>
        <v>94</v>
      </c>
    </row>
    <row r="31" spans="1:23" s="42" customFormat="1" ht="20.100000000000001" customHeight="1" x14ac:dyDescent="0.2">
      <c r="A31" s="368">
        <v>22</v>
      </c>
      <c r="B31" s="363"/>
      <c r="C31" s="363" t="str">
        <f>'9'!C30</f>
        <v>Pesanggrahan</v>
      </c>
      <c r="D31" s="363">
        <v>1</v>
      </c>
      <c r="E31" s="363">
        <v>1</v>
      </c>
      <c r="F31" s="363">
        <v>0</v>
      </c>
      <c r="G31" s="363">
        <v>1</v>
      </c>
      <c r="H31" s="363">
        <v>0</v>
      </c>
      <c r="I31" s="363">
        <v>0</v>
      </c>
      <c r="J31" s="363">
        <v>0</v>
      </c>
      <c r="K31" s="363">
        <v>0</v>
      </c>
      <c r="L31" s="363">
        <v>1</v>
      </c>
      <c r="M31" s="363">
        <v>0</v>
      </c>
      <c r="N31" s="363">
        <v>20</v>
      </c>
      <c r="O31" s="363">
        <v>20</v>
      </c>
      <c r="P31" s="363">
        <v>18</v>
      </c>
      <c r="Q31" s="363">
        <v>19</v>
      </c>
      <c r="R31" s="363">
        <v>28</v>
      </c>
      <c r="S31" s="363">
        <v>21</v>
      </c>
      <c r="T31" s="363">
        <v>26</v>
      </c>
      <c r="U31" s="363">
        <v>14</v>
      </c>
      <c r="V31" s="363">
        <f t="shared" si="1"/>
        <v>94</v>
      </c>
      <c r="W31" s="363">
        <f t="shared" si="2"/>
        <v>76</v>
      </c>
    </row>
    <row r="32" spans="1:23" s="42" customFormat="1" ht="20.100000000000001" customHeight="1" x14ac:dyDescent="0.2">
      <c r="A32" s="368">
        <v>23</v>
      </c>
      <c r="B32" s="363" t="str">
        <f>'9'!B31</f>
        <v>Pacet</v>
      </c>
      <c r="C32" s="363" t="str">
        <f>'9'!C31</f>
        <v>Pacet</v>
      </c>
      <c r="D32" s="363">
        <v>2</v>
      </c>
      <c r="E32" s="363">
        <v>1</v>
      </c>
      <c r="F32" s="363">
        <v>2</v>
      </c>
      <c r="G32" s="363">
        <v>1</v>
      </c>
      <c r="H32" s="363">
        <v>0</v>
      </c>
      <c r="I32" s="363">
        <v>2</v>
      </c>
      <c r="J32" s="363">
        <v>0</v>
      </c>
      <c r="K32" s="363">
        <v>0</v>
      </c>
      <c r="L32" s="363">
        <v>0</v>
      </c>
      <c r="M32" s="363">
        <v>0</v>
      </c>
      <c r="N32" s="363">
        <v>12</v>
      </c>
      <c r="O32" s="363">
        <v>12</v>
      </c>
      <c r="P32" s="363">
        <v>15</v>
      </c>
      <c r="Q32" s="363">
        <v>13</v>
      </c>
      <c r="R32" s="363">
        <v>14</v>
      </c>
      <c r="S32" s="363">
        <v>31</v>
      </c>
      <c r="T32" s="363">
        <v>20</v>
      </c>
      <c r="U32" s="363">
        <v>12</v>
      </c>
      <c r="V32" s="363">
        <f t="shared" si="1"/>
        <v>65</v>
      </c>
      <c r="W32" s="363">
        <f t="shared" si="2"/>
        <v>72</v>
      </c>
    </row>
    <row r="33" spans="1:23" s="42" customFormat="1" ht="20.100000000000001" customHeight="1" x14ac:dyDescent="0.2">
      <c r="A33" s="368">
        <v>24</v>
      </c>
      <c r="B33" s="363"/>
      <c r="C33" s="363" t="str">
        <f>'9'!C32</f>
        <v>Pandan</v>
      </c>
      <c r="D33" s="363">
        <v>0</v>
      </c>
      <c r="E33" s="363">
        <v>3</v>
      </c>
      <c r="F33" s="363">
        <v>0</v>
      </c>
      <c r="G33" s="363">
        <v>0</v>
      </c>
      <c r="H33" s="363">
        <v>1</v>
      </c>
      <c r="I33" s="363">
        <v>0</v>
      </c>
      <c r="J33" s="363">
        <v>0</v>
      </c>
      <c r="K33" s="363">
        <v>1</v>
      </c>
      <c r="L33" s="363">
        <v>0</v>
      </c>
      <c r="M33" s="363">
        <v>0</v>
      </c>
      <c r="N33" s="363">
        <v>13</v>
      </c>
      <c r="O33" s="363">
        <v>13</v>
      </c>
      <c r="P33" s="363">
        <v>20</v>
      </c>
      <c r="Q33" s="363">
        <v>28</v>
      </c>
      <c r="R33" s="363">
        <v>19</v>
      </c>
      <c r="S33" s="363">
        <v>27</v>
      </c>
      <c r="T33" s="363">
        <v>24</v>
      </c>
      <c r="U33" s="363">
        <v>14</v>
      </c>
      <c r="V33" s="363">
        <f t="shared" si="1"/>
        <v>77</v>
      </c>
      <c r="W33" s="363">
        <f t="shared" si="2"/>
        <v>86</v>
      </c>
    </row>
    <row r="34" spans="1:23" s="42" customFormat="1" ht="20.100000000000001" customHeight="1" x14ac:dyDescent="0.2">
      <c r="A34" s="368">
        <v>25</v>
      </c>
      <c r="B34" s="363" t="str">
        <f>'9'!B33</f>
        <v>Trawas</v>
      </c>
      <c r="C34" s="363" t="str">
        <f>'9'!C33</f>
        <v>Trawas</v>
      </c>
      <c r="D34" s="363">
        <v>1</v>
      </c>
      <c r="E34" s="363">
        <v>0</v>
      </c>
      <c r="F34" s="363">
        <v>0</v>
      </c>
      <c r="G34" s="363">
        <v>0</v>
      </c>
      <c r="H34" s="363">
        <v>2</v>
      </c>
      <c r="I34" s="363">
        <v>4</v>
      </c>
      <c r="J34" s="363">
        <v>1</v>
      </c>
      <c r="K34" s="363">
        <v>1</v>
      </c>
      <c r="L34" s="363">
        <v>0</v>
      </c>
      <c r="M34" s="363">
        <v>1</v>
      </c>
      <c r="N34" s="363">
        <v>16</v>
      </c>
      <c r="O34" s="363">
        <v>20</v>
      </c>
      <c r="P34" s="363">
        <v>14</v>
      </c>
      <c r="Q34" s="363">
        <v>17</v>
      </c>
      <c r="R34" s="363">
        <v>14</v>
      </c>
      <c r="S34" s="363">
        <v>18</v>
      </c>
      <c r="T34" s="363">
        <v>16</v>
      </c>
      <c r="U34" s="363">
        <v>10</v>
      </c>
      <c r="V34" s="363">
        <f t="shared" si="1"/>
        <v>64</v>
      </c>
      <c r="W34" s="363">
        <f t="shared" si="2"/>
        <v>71</v>
      </c>
    </row>
    <row r="35" spans="1:23" s="42" customFormat="1" ht="20.100000000000001" customHeight="1" x14ac:dyDescent="0.2">
      <c r="A35" s="368">
        <v>26</v>
      </c>
      <c r="B35" s="363" t="str">
        <f>'9'!B34</f>
        <v>Gondang</v>
      </c>
      <c r="C35" s="363" t="str">
        <f>'9'!C34</f>
        <v>Gondang</v>
      </c>
      <c r="D35" s="363">
        <v>1</v>
      </c>
      <c r="E35" s="363">
        <v>1</v>
      </c>
      <c r="F35" s="363">
        <v>0</v>
      </c>
      <c r="G35" s="363">
        <v>2</v>
      </c>
      <c r="H35" s="363">
        <v>0</v>
      </c>
      <c r="I35" s="363">
        <v>0</v>
      </c>
      <c r="J35" s="363">
        <v>0</v>
      </c>
      <c r="K35" s="363">
        <v>1</v>
      </c>
      <c r="L35" s="363">
        <v>1</v>
      </c>
      <c r="M35" s="363">
        <v>1</v>
      </c>
      <c r="N35" s="363">
        <v>14</v>
      </c>
      <c r="O35" s="363">
        <v>18</v>
      </c>
      <c r="P35" s="363">
        <v>23</v>
      </c>
      <c r="Q35" s="363">
        <v>32</v>
      </c>
      <c r="R35" s="363">
        <v>27</v>
      </c>
      <c r="S35" s="363">
        <v>28</v>
      </c>
      <c r="T35" s="363">
        <v>29</v>
      </c>
      <c r="U35" s="363">
        <v>21</v>
      </c>
      <c r="V35" s="363">
        <f t="shared" si="1"/>
        <v>95</v>
      </c>
      <c r="W35" s="363">
        <f t="shared" si="2"/>
        <v>104</v>
      </c>
    </row>
    <row r="36" spans="1:23" s="42" customFormat="1" ht="20.100000000000001" customHeight="1" x14ac:dyDescent="0.2">
      <c r="A36" s="368">
        <v>27</v>
      </c>
      <c r="B36" s="363" t="str">
        <f>'9'!B35</f>
        <v>Jatirejo</v>
      </c>
      <c r="C36" s="363" t="str">
        <f>'9'!C35</f>
        <v>Jatirejo</v>
      </c>
      <c r="D36" s="363">
        <v>1</v>
      </c>
      <c r="E36" s="363">
        <v>2</v>
      </c>
      <c r="F36" s="363">
        <v>0</v>
      </c>
      <c r="G36" s="363">
        <v>0</v>
      </c>
      <c r="H36" s="363">
        <v>2</v>
      </c>
      <c r="I36" s="363">
        <v>3</v>
      </c>
      <c r="J36" s="363">
        <v>0</v>
      </c>
      <c r="K36" s="363">
        <v>3</v>
      </c>
      <c r="L36" s="363">
        <v>0</v>
      </c>
      <c r="M36" s="363">
        <v>2</v>
      </c>
      <c r="N36" s="363">
        <v>12</v>
      </c>
      <c r="O36" s="363">
        <v>19</v>
      </c>
      <c r="P36" s="363">
        <v>22</v>
      </c>
      <c r="Q36" s="363">
        <v>39</v>
      </c>
      <c r="R36" s="363">
        <v>27</v>
      </c>
      <c r="S36" s="363">
        <v>31</v>
      </c>
      <c r="T36" s="363">
        <v>17</v>
      </c>
      <c r="U36" s="363">
        <v>21</v>
      </c>
      <c r="V36" s="363">
        <f t="shared" si="1"/>
        <v>81</v>
      </c>
      <c r="W36" s="363">
        <f t="shared" si="2"/>
        <v>120</v>
      </c>
    </row>
    <row r="37" spans="1:23" s="372" customFormat="1" ht="20.100000000000001" customHeight="1" thickBot="1" x14ac:dyDescent="0.3">
      <c r="A37" s="1382" t="s">
        <v>157</v>
      </c>
      <c r="B37" s="1392"/>
      <c r="C37" s="371"/>
      <c r="D37" s="365">
        <f>SUM(D10:D36)</f>
        <v>54</v>
      </c>
      <c r="E37" s="365">
        <f t="shared" ref="E37:W37" si="3">SUM(E10:E36)</f>
        <v>45</v>
      </c>
      <c r="F37" s="365">
        <f t="shared" si="3"/>
        <v>20</v>
      </c>
      <c r="G37" s="365">
        <f t="shared" si="3"/>
        <v>17</v>
      </c>
      <c r="H37" s="365">
        <f t="shared" si="3"/>
        <v>42</v>
      </c>
      <c r="I37" s="365">
        <f t="shared" si="3"/>
        <v>44</v>
      </c>
      <c r="J37" s="365">
        <f t="shared" si="3"/>
        <v>29</v>
      </c>
      <c r="K37" s="365">
        <f t="shared" si="3"/>
        <v>30</v>
      </c>
      <c r="L37" s="365">
        <f t="shared" si="3"/>
        <v>42</v>
      </c>
      <c r="M37" s="365">
        <f t="shared" si="3"/>
        <v>47</v>
      </c>
      <c r="N37" s="365">
        <f t="shared" si="3"/>
        <v>753</v>
      </c>
      <c r="O37" s="365">
        <f t="shared" si="3"/>
        <v>724</v>
      </c>
      <c r="P37" s="1077">
        <f t="shared" si="3"/>
        <v>1094</v>
      </c>
      <c r="Q37" s="1077">
        <f t="shared" si="3"/>
        <v>1072</v>
      </c>
      <c r="R37" s="1077">
        <f t="shared" si="3"/>
        <v>1197</v>
      </c>
      <c r="S37" s="1077">
        <f t="shared" si="3"/>
        <v>1278</v>
      </c>
      <c r="T37" s="1077">
        <f t="shared" si="3"/>
        <v>828</v>
      </c>
      <c r="U37" s="1077">
        <f t="shared" si="3"/>
        <v>686</v>
      </c>
      <c r="V37" s="1077">
        <f t="shared" si="3"/>
        <v>4059</v>
      </c>
      <c r="W37" s="1077">
        <f t="shared" si="3"/>
        <v>3943</v>
      </c>
    </row>
    <row r="39" spans="1:23" x14ac:dyDescent="0.2">
      <c r="A39" s="177" t="s">
        <v>1344</v>
      </c>
    </row>
  </sheetData>
  <mergeCells count="16">
    <mergeCell ref="P7:Q7"/>
    <mergeCell ref="R7:S7"/>
    <mergeCell ref="T7:U7"/>
    <mergeCell ref="V7:W7"/>
    <mergeCell ref="A37:B37"/>
    <mergeCell ref="C7:C8"/>
    <mergeCell ref="A1:S1"/>
    <mergeCell ref="A3:W3"/>
    <mergeCell ref="A7:A8"/>
    <mergeCell ref="B7:B8"/>
    <mergeCell ref="D7:E7"/>
    <mergeCell ref="F7:G7"/>
    <mergeCell ref="H7:I7"/>
    <mergeCell ref="J7:K7"/>
    <mergeCell ref="L7:M7"/>
    <mergeCell ref="N7:O7"/>
  </mergeCells>
  <printOptions horizontalCentered="1"/>
  <pageMargins left="0.55000000000000004" right="0.70866141732283472" top="0.74803149606299213" bottom="0.74803149606299213" header="0.31496062992125984" footer="0.31496062992125984"/>
  <pageSetup paperSize="130" scale="65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R39"/>
  <sheetViews>
    <sheetView view="pageBreakPreview" topLeftCell="A4" zoomScale="60" zoomScaleNormal="57" workbookViewId="0">
      <selection activeCell="O20" sqref="O20"/>
    </sheetView>
  </sheetViews>
  <sheetFormatPr defaultColWidth="8.85546875" defaultRowHeight="15.75" x14ac:dyDescent="0.25"/>
  <cols>
    <col min="1" max="1" width="4.7109375" style="351" customWidth="1"/>
    <col min="2" max="3" width="27.85546875" style="351" customWidth="1"/>
    <col min="4" max="6" width="11.85546875" style="351" customWidth="1"/>
    <col min="7" max="7" width="14.7109375" style="351" customWidth="1"/>
    <col min="8" max="8" width="13.28515625" style="351" customWidth="1"/>
    <col min="9" max="10" width="11.85546875" style="351" customWidth="1"/>
    <col min="11" max="11" width="12.7109375" style="351" customWidth="1"/>
    <col min="12" max="12" width="11.85546875" style="351" customWidth="1"/>
    <col min="13" max="14" width="13.85546875" style="351" customWidth="1"/>
    <col min="15" max="15" width="15.7109375" style="351" customWidth="1"/>
    <col min="16" max="17" width="13.85546875" style="351" customWidth="1"/>
    <col min="18" max="18" width="26.140625" style="351" customWidth="1"/>
    <col min="19" max="19" width="12.7109375" style="351" customWidth="1"/>
    <col min="20" max="16384" width="8.85546875" style="351"/>
  </cols>
  <sheetData>
    <row r="1" spans="1:18" x14ac:dyDescent="0.25">
      <c r="A1" s="1381" t="s">
        <v>1107</v>
      </c>
      <c r="B1" s="1381"/>
      <c r="C1" s="1381"/>
      <c r="D1" s="1381"/>
      <c r="E1" s="1381"/>
      <c r="F1" s="1381"/>
      <c r="G1" s="1381"/>
      <c r="H1" s="1381"/>
      <c r="I1" s="1381"/>
      <c r="J1" s="1381"/>
      <c r="K1" s="1381"/>
      <c r="L1" s="1381"/>
      <c r="M1" s="1381"/>
      <c r="N1" s="1381"/>
      <c r="O1" s="1381"/>
      <c r="P1" s="1381"/>
      <c r="Q1" s="1381"/>
    </row>
    <row r="2" spans="1:18" ht="16.5" x14ac:dyDescent="0.25">
      <c r="A2" s="1383" t="s">
        <v>1118</v>
      </c>
      <c r="B2" s="1383"/>
      <c r="C2" s="1383"/>
      <c r="D2" s="1383"/>
      <c r="E2" s="1383"/>
      <c r="F2" s="1383"/>
      <c r="G2" s="1383"/>
      <c r="H2" s="1383"/>
      <c r="I2" s="1383"/>
      <c r="J2" s="1383"/>
      <c r="K2" s="1383"/>
      <c r="L2" s="1383"/>
      <c r="M2" s="1383"/>
      <c r="N2" s="1383"/>
      <c r="O2" s="1383"/>
      <c r="P2" s="1383"/>
      <c r="Q2" s="1383"/>
    </row>
    <row r="3" spans="1:18" ht="16.5" x14ac:dyDescent="0.25">
      <c r="A3" s="347"/>
      <c r="B3" s="347"/>
      <c r="C3" s="347"/>
      <c r="D3" s="347"/>
      <c r="E3" s="347"/>
      <c r="F3" s="347"/>
      <c r="G3" s="347"/>
      <c r="H3" s="210" t="str">
        <f>'1'!E5</f>
        <v>KABUPATEN</v>
      </c>
      <c r="I3" s="206" t="str">
        <f>'1'!F5</f>
        <v>MOJOKERTO</v>
      </c>
      <c r="J3" s="347"/>
      <c r="K3" s="347"/>
      <c r="L3" s="347"/>
      <c r="M3" s="347"/>
      <c r="N3" s="347"/>
      <c r="O3" s="347"/>
      <c r="P3" s="347"/>
      <c r="Q3" s="347"/>
    </row>
    <row r="4" spans="1:18" ht="16.5" x14ac:dyDescent="0.25">
      <c r="A4" s="347"/>
      <c r="B4" s="347"/>
      <c r="C4" s="347"/>
      <c r="D4" s="347"/>
      <c r="E4" s="347"/>
      <c r="F4" s="347"/>
      <c r="G4" s="347"/>
      <c r="H4" s="210" t="str">
        <f>'1'!E6</f>
        <v xml:space="preserve">TAHUN </v>
      </c>
      <c r="I4" s="206">
        <f>'1'!F6</f>
        <v>2021</v>
      </c>
      <c r="J4" s="347"/>
      <c r="K4" s="347"/>
      <c r="L4" s="347"/>
      <c r="M4" s="347"/>
      <c r="N4" s="347"/>
      <c r="O4" s="347"/>
      <c r="P4" s="347"/>
      <c r="Q4" s="347"/>
    </row>
    <row r="5" spans="1:18" ht="16.5" thickBot="1" x14ac:dyDescent="0.3">
      <c r="A5" s="352"/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</row>
    <row r="6" spans="1:18" ht="57" customHeight="1" x14ac:dyDescent="0.25">
      <c r="A6" s="1399" t="s">
        <v>153</v>
      </c>
      <c r="B6" s="1386" t="s">
        <v>154</v>
      </c>
      <c r="C6" s="1386" t="s">
        <v>156</v>
      </c>
      <c r="D6" s="1401" t="s">
        <v>1088</v>
      </c>
      <c r="E6" s="1402"/>
      <c r="F6" s="1403"/>
      <c r="G6" s="1395" t="s">
        <v>1089</v>
      </c>
      <c r="H6" s="1404" t="s">
        <v>1090</v>
      </c>
      <c r="I6" s="1405"/>
      <c r="J6" s="1405"/>
      <c r="K6" s="1405"/>
      <c r="L6" s="1406"/>
      <c r="M6" s="1393" t="s">
        <v>1091</v>
      </c>
      <c r="N6" s="1393" t="s">
        <v>1092</v>
      </c>
      <c r="O6" s="1395" t="s">
        <v>170</v>
      </c>
      <c r="P6" s="1395" t="s">
        <v>1093</v>
      </c>
      <c r="Q6" s="1396" t="s">
        <v>1094</v>
      </c>
      <c r="R6" s="353"/>
    </row>
    <row r="7" spans="1:18" ht="45" customHeight="1" x14ac:dyDescent="0.25">
      <c r="A7" s="1400"/>
      <c r="B7" s="1387"/>
      <c r="C7" s="1387"/>
      <c r="D7" s="354" t="s">
        <v>1095</v>
      </c>
      <c r="E7" s="354" t="s">
        <v>1096</v>
      </c>
      <c r="F7" s="354" t="s">
        <v>1097</v>
      </c>
      <c r="G7" s="1387"/>
      <c r="H7" s="355" t="s">
        <v>1098</v>
      </c>
      <c r="I7" s="355" t="s">
        <v>235</v>
      </c>
      <c r="J7" s="355" t="s">
        <v>1099</v>
      </c>
      <c r="K7" s="356" t="s">
        <v>1100</v>
      </c>
      <c r="L7" s="357" t="s">
        <v>1101</v>
      </c>
      <c r="M7" s="1394"/>
      <c r="N7" s="1394"/>
      <c r="O7" s="1387"/>
      <c r="P7" s="1387"/>
      <c r="Q7" s="1397"/>
      <c r="R7" s="353"/>
    </row>
    <row r="8" spans="1:18" ht="12.6" customHeight="1" x14ac:dyDescent="0.25">
      <c r="A8" s="358">
        <v>1</v>
      </c>
      <c r="B8" s="358">
        <v>2</v>
      </c>
      <c r="C8" s="358">
        <v>3</v>
      </c>
      <c r="D8" s="358">
        <v>4</v>
      </c>
      <c r="E8" s="358">
        <v>5</v>
      </c>
      <c r="F8" s="358">
        <v>6</v>
      </c>
      <c r="G8" s="358">
        <v>7</v>
      </c>
      <c r="H8" s="358">
        <v>8</v>
      </c>
      <c r="I8" s="358">
        <v>9</v>
      </c>
      <c r="J8" s="358">
        <v>10</v>
      </c>
      <c r="K8" s="358">
        <v>11</v>
      </c>
      <c r="L8" s="358">
        <v>12</v>
      </c>
      <c r="M8" s="358">
        <v>13</v>
      </c>
      <c r="N8" s="358">
        <v>14</v>
      </c>
      <c r="O8" s="358">
        <v>15</v>
      </c>
      <c r="P8" s="358">
        <v>16</v>
      </c>
      <c r="Q8" s="358">
        <v>17</v>
      </c>
      <c r="R8" s="359"/>
    </row>
    <row r="9" spans="1:18" ht="20.100000000000001" customHeight="1" x14ac:dyDescent="0.25">
      <c r="A9" s="363">
        <v>1</v>
      </c>
      <c r="B9" s="363" t="s">
        <v>1120</v>
      </c>
      <c r="C9" s="363" t="s">
        <v>1120</v>
      </c>
      <c r="D9" s="565">
        <v>227</v>
      </c>
      <c r="E9" s="565">
        <v>0</v>
      </c>
      <c r="F9" s="565">
        <v>227</v>
      </c>
      <c r="G9" s="565">
        <v>227</v>
      </c>
      <c r="H9" s="565">
        <v>454</v>
      </c>
      <c r="I9" s="565">
        <v>77</v>
      </c>
      <c r="J9" s="565">
        <v>148</v>
      </c>
      <c r="K9" s="565">
        <v>0</v>
      </c>
      <c r="L9" s="565">
        <v>0</v>
      </c>
      <c r="M9" s="565">
        <v>227</v>
      </c>
      <c r="N9" s="565">
        <f>I9</f>
        <v>77</v>
      </c>
      <c r="O9" s="565">
        <v>66399</v>
      </c>
      <c r="P9" s="565">
        <f>M9/O9*1000000</f>
        <v>3418.7261856353257</v>
      </c>
      <c r="Q9" s="1078">
        <f>N9/M9*100</f>
        <v>33.920704845814981</v>
      </c>
    </row>
    <row r="10" spans="1:18" ht="20.100000000000001" customHeight="1" x14ac:dyDescent="0.25">
      <c r="A10" s="363">
        <v>2</v>
      </c>
      <c r="B10" s="363" t="s">
        <v>1121</v>
      </c>
      <c r="C10" s="363" t="s">
        <v>1121</v>
      </c>
      <c r="D10" s="565">
        <v>73</v>
      </c>
      <c r="E10" s="565">
        <v>0</v>
      </c>
      <c r="F10" s="565">
        <v>73</v>
      </c>
      <c r="G10" s="565">
        <v>73</v>
      </c>
      <c r="H10" s="565">
        <v>146</v>
      </c>
      <c r="I10" s="565">
        <v>30</v>
      </c>
      <c r="J10" s="565">
        <v>38</v>
      </c>
      <c r="K10" s="565">
        <v>0</v>
      </c>
      <c r="L10" s="565">
        <v>0</v>
      </c>
      <c r="M10" s="565">
        <v>73</v>
      </c>
      <c r="N10" s="565">
        <f t="shared" ref="N10:N35" si="0">I10</f>
        <v>30</v>
      </c>
      <c r="O10" s="565">
        <v>41939</v>
      </c>
      <c r="P10" s="565">
        <f t="shared" ref="P10:P36" si="1">M10/O10*1000000</f>
        <v>1740.6232862013876</v>
      </c>
      <c r="Q10" s="1078">
        <f t="shared" ref="Q10:Q36" si="2">N10/M10*100</f>
        <v>41.095890410958901</v>
      </c>
    </row>
    <row r="11" spans="1:18" ht="20.100000000000001" customHeight="1" x14ac:dyDescent="0.25">
      <c r="A11" s="363">
        <v>3</v>
      </c>
      <c r="B11" s="363"/>
      <c r="C11" s="363" t="s">
        <v>1150</v>
      </c>
      <c r="D11" s="565">
        <v>101</v>
      </c>
      <c r="E11" s="565">
        <v>0</v>
      </c>
      <c r="F11" s="565">
        <v>101</v>
      </c>
      <c r="G11" s="565">
        <v>101</v>
      </c>
      <c r="H11" s="565">
        <v>202</v>
      </c>
      <c r="I11" s="565">
        <v>35</v>
      </c>
      <c r="J11" s="565">
        <v>65</v>
      </c>
      <c r="K11" s="565">
        <v>0</v>
      </c>
      <c r="L11" s="565">
        <v>0</v>
      </c>
      <c r="M11" s="565">
        <v>101</v>
      </c>
      <c r="N11" s="565">
        <f t="shared" si="0"/>
        <v>35</v>
      </c>
      <c r="O11" s="565">
        <v>32382</v>
      </c>
      <c r="P11" s="565">
        <f t="shared" si="1"/>
        <v>3119.0167376937807</v>
      </c>
      <c r="Q11" s="1078">
        <f t="shared" si="2"/>
        <v>34.653465346534652</v>
      </c>
    </row>
    <row r="12" spans="1:18" ht="20.100000000000001" customHeight="1" x14ac:dyDescent="0.25">
      <c r="A12" s="363">
        <v>4</v>
      </c>
      <c r="B12" s="363" t="s">
        <v>1122</v>
      </c>
      <c r="C12" s="363" t="s">
        <v>1122</v>
      </c>
      <c r="D12" s="565">
        <v>506</v>
      </c>
      <c r="E12" s="565">
        <v>0</v>
      </c>
      <c r="F12" s="565">
        <v>506</v>
      </c>
      <c r="G12" s="565">
        <v>506</v>
      </c>
      <c r="H12" s="565">
        <v>1012</v>
      </c>
      <c r="I12" s="565">
        <v>151</v>
      </c>
      <c r="J12" s="565">
        <v>355</v>
      </c>
      <c r="K12" s="565">
        <v>0</v>
      </c>
      <c r="L12" s="565">
        <v>0</v>
      </c>
      <c r="M12" s="565">
        <v>506</v>
      </c>
      <c r="N12" s="565">
        <f t="shared" si="0"/>
        <v>151</v>
      </c>
      <c r="O12" s="565">
        <v>69582</v>
      </c>
      <c r="P12" s="565">
        <f t="shared" si="1"/>
        <v>7271.9956310540083</v>
      </c>
      <c r="Q12" s="1078">
        <f t="shared" si="2"/>
        <v>29.841897233201582</v>
      </c>
    </row>
    <row r="13" spans="1:18" ht="20.100000000000001" customHeight="1" x14ac:dyDescent="0.25">
      <c r="A13" s="363">
        <v>5</v>
      </c>
      <c r="B13" s="363" t="s">
        <v>1123</v>
      </c>
      <c r="C13" s="363" t="s">
        <v>1151</v>
      </c>
      <c r="D13" s="565">
        <v>304</v>
      </c>
      <c r="E13" s="565">
        <v>0</v>
      </c>
      <c r="F13" s="565">
        <v>304</v>
      </c>
      <c r="G13" s="565">
        <v>304</v>
      </c>
      <c r="H13" s="565">
        <v>608</v>
      </c>
      <c r="I13" s="565">
        <v>117</v>
      </c>
      <c r="J13" s="565">
        <v>183</v>
      </c>
      <c r="K13" s="565">
        <v>0</v>
      </c>
      <c r="L13" s="565">
        <v>0</v>
      </c>
      <c r="M13" s="565">
        <v>304</v>
      </c>
      <c r="N13" s="565">
        <f t="shared" si="0"/>
        <v>117</v>
      </c>
      <c r="O13" s="565">
        <v>50447</v>
      </c>
      <c r="P13" s="565">
        <f t="shared" si="1"/>
        <v>6026.1264297183179</v>
      </c>
      <c r="Q13" s="1078">
        <f t="shared" si="2"/>
        <v>38.486842105263158</v>
      </c>
    </row>
    <row r="14" spans="1:18" ht="20.100000000000001" customHeight="1" x14ac:dyDescent="0.25">
      <c r="A14" s="363">
        <v>6</v>
      </c>
      <c r="B14" s="363" t="s">
        <v>1124</v>
      </c>
      <c r="C14" s="363" t="s">
        <v>1124</v>
      </c>
      <c r="D14" s="565">
        <v>53</v>
      </c>
      <c r="E14" s="565">
        <v>0</v>
      </c>
      <c r="F14" s="565">
        <v>53</v>
      </c>
      <c r="G14" s="565">
        <v>53</v>
      </c>
      <c r="H14" s="565">
        <v>106</v>
      </c>
      <c r="I14" s="565">
        <v>22</v>
      </c>
      <c r="J14" s="565">
        <v>30</v>
      </c>
      <c r="K14" s="565">
        <v>0</v>
      </c>
      <c r="L14" s="565">
        <v>0</v>
      </c>
      <c r="M14" s="565">
        <v>53</v>
      </c>
      <c r="N14" s="565">
        <f t="shared" si="0"/>
        <v>22</v>
      </c>
      <c r="O14" s="565">
        <v>53794</v>
      </c>
      <c r="P14" s="565">
        <f t="shared" si="1"/>
        <v>985.23998958991717</v>
      </c>
      <c r="Q14" s="1078">
        <f t="shared" si="2"/>
        <v>41.509433962264154</v>
      </c>
    </row>
    <row r="15" spans="1:18" ht="20.100000000000001" customHeight="1" x14ac:dyDescent="0.25">
      <c r="A15" s="363">
        <v>7</v>
      </c>
      <c r="B15" s="363" t="s">
        <v>1125</v>
      </c>
      <c r="C15" s="363" t="s">
        <v>1125</v>
      </c>
      <c r="D15" s="565">
        <v>216</v>
      </c>
      <c r="E15" s="565">
        <v>0</v>
      </c>
      <c r="F15" s="565">
        <v>216</v>
      </c>
      <c r="G15" s="565">
        <v>216</v>
      </c>
      <c r="H15" s="565">
        <v>432</v>
      </c>
      <c r="I15" s="565">
        <v>86</v>
      </c>
      <c r="J15" s="565">
        <v>130</v>
      </c>
      <c r="K15" s="565">
        <v>0</v>
      </c>
      <c r="L15" s="565">
        <v>0</v>
      </c>
      <c r="M15" s="565">
        <v>216</v>
      </c>
      <c r="N15" s="565">
        <f t="shared" si="0"/>
        <v>86</v>
      </c>
      <c r="O15" s="565">
        <v>39964</v>
      </c>
      <c r="P15" s="565">
        <f t="shared" si="1"/>
        <v>5404.8643779401455</v>
      </c>
      <c r="Q15" s="1078">
        <f t="shared" si="2"/>
        <v>39.814814814814817</v>
      </c>
    </row>
    <row r="16" spans="1:18" ht="20.100000000000001" customHeight="1" x14ac:dyDescent="0.25">
      <c r="A16" s="363">
        <v>8</v>
      </c>
      <c r="B16" s="363"/>
      <c r="C16" s="363" t="s">
        <v>1152</v>
      </c>
      <c r="D16" s="565">
        <v>76</v>
      </c>
      <c r="E16" s="565">
        <v>0</v>
      </c>
      <c r="F16" s="565">
        <v>76</v>
      </c>
      <c r="G16" s="565">
        <v>76</v>
      </c>
      <c r="H16" s="565">
        <v>152</v>
      </c>
      <c r="I16" s="565">
        <v>25</v>
      </c>
      <c r="J16" s="565">
        <v>46</v>
      </c>
      <c r="K16" s="565">
        <v>0</v>
      </c>
      <c r="L16" s="565">
        <v>0</v>
      </c>
      <c r="M16" s="565">
        <v>76</v>
      </c>
      <c r="N16" s="565">
        <f t="shared" si="0"/>
        <v>25</v>
      </c>
      <c r="O16" s="565">
        <v>23288</v>
      </c>
      <c r="P16" s="565">
        <f t="shared" si="1"/>
        <v>3263.4833390587428</v>
      </c>
      <c r="Q16" s="1078">
        <f t="shared" si="2"/>
        <v>32.894736842105267</v>
      </c>
    </row>
    <row r="17" spans="1:17" ht="20.100000000000001" customHeight="1" x14ac:dyDescent="0.25">
      <c r="A17" s="363">
        <v>9</v>
      </c>
      <c r="B17" s="363" t="s">
        <v>1126</v>
      </c>
      <c r="C17" s="363" t="s">
        <v>1126</v>
      </c>
      <c r="D17" s="565">
        <v>121</v>
      </c>
      <c r="E17" s="565">
        <v>0</v>
      </c>
      <c r="F17" s="565">
        <v>121</v>
      </c>
      <c r="G17" s="565">
        <v>121</v>
      </c>
      <c r="H17" s="565">
        <v>242</v>
      </c>
      <c r="I17" s="565">
        <v>37</v>
      </c>
      <c r="J17" s="565">
        <v>75</v>
      </c>
      <c r="K17" s="565">
        <v>0</v>
      </c>
      <c r="L17" s="565">
        <v>0</v>
      </c>
      <c r="M17" s="565">
        <v>121</v>
      </c>
      <c r="N17" s="565">
        <f t="shared" si="0"/>
        <v>37</v>
      </c>
      <c r="O17" s="565">
        <v>37311</v>
      </c>
      <c r="P17" s="565">
        <f t="shared" si="1"/>
        <v>3243.0114443461716</v>
      </c>
      <c r="Q17" s="1078">
        <f t="shared" si="2"/>
        <v>30.578512396694212</v>
      </c>
    </row>
    <row r="18" spans="1:17" ht="20.100000000000001" customHeight="1" x14ac:dyDescent="0.25">
      <c r="A18" s="363">
        <v>10</v>
      </c>
      <c r="B18" s="363"/>
      <c r="C18" s="363" t="s">
        <v>1153</v>
      </c>
      <c r="D18" s="565">
        <v>54</v>
      </c>
      <c r="E18" s="565">
        <v>0</v>
      </c>
      <c r="F18" s="565">
        <v>54</v>
      </c>
      <c r="G18" s="565">
        <v>54</v>
      </c>
      <c r="H18" s="565">
        <v>108</v>
      </c>
      <c r="I18" s="565">
        <v>21</v>
      </c>
      <c r="J18" s="565">
        <v>32</v>
      </c>
      <c r="K18" s="565">
        <v>0</v>
      </c>
      <c r="L18" s="565">
        <v>0</v>
      </c>
      <c r="M18" s="565">
        <v>54</v>
      </c>
      <c r="N18" s="565">
        <f t="shared" si="0"/>
        <v>21</v>
      </c>
      <c r="O18" s="565">
        <v>27185</v>
      </c>
      <c r="P18" s="565">
        <f t="shared" si="1"/>
        <v>1986.3895530623506</v>
      </c>
      <c r="Q18" s="1078">
        <f t="shared" si="2"/>
        <v>38.888888888888893</v>
      </c>
    </row>
    <row r="19" spans="1:17" ht="20.100000000000001" customHeight="1" x14ac:dyDescent="0.25">
      <c r="A19" s="363">
        <v>11</v>
      </c>
      <c r="B19" s="363" t="s">
        <v>1127</v>
      </c>
      <c r="C19" s="363" t="s">
        <v>1127</v>
      </c>
      <c r="D19" s="565">
        <v>62</v>
      </c>
      <c r="E19" s="565">
        <v>0</v>
      </c>
      <c r="F19" s="565">
        <v>62</v>
      </c>
      <c r="G19" s="565">
        <v>62</v>
      </c>
      <c r="H19" s="565">
        <v>124</v>
      </c>
      <c r="I19" s="565">
        <v>21</v>
      </c>
      <c r="J19" s="565">
        <v>40</v>
      </c>
      <c r="K19" s="565">
        <v>0</v>
      </c>
      <c r="L19" s="565">
        <v>0</v>
      </c>
      <c r="M19" s="565">
        <v>62</v>
      </c>
      <c r="N19" s="565">
        <f t="shared" si="0"/>
        <v>21</v>
      </c>
      <c r="O19" s="565">
        <v>57159</v>
      </c>
      <c r="P19" s="565">
        <f t="shared" si="1"/>
        <v>1084.6935740653266</v>
      </c>
      <c r="Q19" s="1078">
        <f t="shared" si="2"/>
        <v>33.87096774193548</v>
      </c>
    </row>
    <row r="20" spans="1:17" ht="20.100000000000001" customHeight="1" x14ac:dyDescent="0.25">
      <c r="A20" s="363">
        <v>12</v>
      </c>
      <c r="B20" s="363" t="s">
        <v>1128</v>
      </c>
      <c r="C20" s="363" t="s">
        <v>1154</v>
      </c>
      <c r="D20" s="565">
        <v>138</v>
      </c>
      <c r="E20" s="565">
        <v>0</v>
      </c>
      <c r="F20" s="565">
        <v>138</v>
      </c>
      <c r="G20" s="565">
        <v>138</v>
      </c>
      <c r="H20" s="565">
        <v>276</v>
      </c>
      <c r="I20" s="565">
        <v>48</v>
      </c>
      <c r="J20" s="565">
        <v>87</v>
      </c>
      <c r="K20" s="565">
        <v>0</v>
      </c>
      <c r="L20" s="565">
        <v>0</v>
      </c>
      <c r="M20" s="565">
        <v>138</v>
      </c>
      <c r="N20" s="565">
        <f t="shared" si="0"/>
        <v>48</v>
      </c>
      <c r="O20" s="565">
        <v>52854</v>
      </c>
      <c r="P20" s="565">
        <f t="shared" si="1"/>
        <v>2610.9660574412533</v>
      </c>
      <c r="Q20" s="1078">
        <f t="shared" si="2"/>
        <v>34.782608695652172</v>
      </c>
    </row>
    <row r="21" spans="1:17" ht="20.100000000000001" customHeight="1" x14ac:dyDescent="0.25">
      <c r="A21" s="363">
        <v>13</v>
      </c>
      <c r="B21" s="363"/>
      <c r="C21" s="363" t="s">
        <v>1128</v>
      </c>
      <c r="D21" s="565">
        <v>29</v>
      </c>
      <c r="E21" s="565">
        <v>0</v>
      </c>
      <c r="F21" s="565">
        <v>29</v>
      </c>
      <c r="G21" s="565">
        <v>29</v>
      </c>
      <c r="H21" s="565">
        <v>58</v>
      </c>
      <c r="I21" s="565">
        <v>8</v>
      </c>
      <c r="J21" s="565">
        <v>21</v>
      </c>
      <c r="K21" s="565">
        <v>0</v>
      </c>
      <c r="L21" s="565">
        <v>0</v>
      </c>
      <c r="M21" s="565">
        <v>29</v>
      </c>
      <c r="N21" s="565">
        <f t="shared" si="0"/>
        <v>8</v>
      </c>
      <c r="O21" s="565">
        <v>30158</v>
      </c>
      <c r="P21" s="565">
        <f t="shared" si="1"/>
        <v>961.60222826447387</v>
      </c>
      <c r="Q21" s="1078">
        <f t="shared" si="2"/>
        <v>27.586206896551722</v>
      </c>
    </row>
    <row r="22" spans="1:17" ht="20.100000000000001" customHeight="1" x14ac:dyDescent="0.25">
      <c r="A22" s="363">
        <v>14</v>
      </c>
      <c r="B22" s="363" t="s">
        <v>1129</v>
      </c>
      <c r="C22" s="363" t="s">
        <v>1129</v>
      </c>
      <c r="D22" s="565">
        <v>50</v>
      </c>
      <c r="E22" s="565">
        <v>0</v>
      </c>
      <c r="F22" s="565">
        <v>50</v>
      </c>
      <c r="G22" s="565">
        <v>50</v>
      </c>
      <c r="H22" s="565">
        <v>100</v>
      </c>
      <c r="I22" s="565">
        <v>16</v>
      </c>
      <c r="J22" s="565">
        <v>34</v>
      </c>
      <c r="K22" s="565">
        <v>0</v>
      </c>
      <c r="L22" s="565">
        <v>0</v>
      </c>
      <c r="M22" s="565">
        <v>50</v>
      </c>
      <c r="N22" s="565">
        <f t="shared" si="0"/>
        <v>16</v>
      </c>
      <c r="O22" s="565">
        <v>48870</v>
      </c>
      <c r="P22" s="565">
        <f t="shared" si="1"/>
        <v>1023.1225700838961</v>
      </c>
      <c r="Q22" s="1078">
        <f t="shared" si="2"/>
        <v>32</v>
      </c>
    </row>
    <row r="23" spans="1:17" ht="20.100000000000001" customHeight="1" x14ac:dyDescent="0.25">
      <c r="A23" s="363">
        <v>15</v>
      </c>
      <c r="B23" s="363"/>
      <c r="C23" s="363" t="s">
        <v>1155</v>
      </c>
      <c r="D23" s="565">
        <v>30</v>
      </c>
      <c r="E23" s="565">
        <v>0</v>
      </c>
      <c r="F23" s="565">
        <v>30</v>
      </c>
      <c r="G23" s="565">
        <v>30</v>
      </c>
      <c r="H23" s="565">
        <v>60</v>
      </c>
      <c r="I23" s="565">
        <v>10</v>
      </c>
      <c r="J23" s="565">
        <v>20</v>
      </c>
      <c r="K23" s="565">
        <v>0</v>
      </c>
      <c r="L23" s="565">
        <v>0</v>
      </c>
      <c r="M23" s="565">
        <v>30</v>
      </c>
      <c r="N23" s="565">
        <f t="shared" si="0"/>
        <v>10</v>
      </c>
      <c r="O23" s="565">
        <v>35864</v>
      </c>
      <c r="P23" s="565">
        <f t="shared" si="1"/>
        <v>836.49341958509933</v>
      </c>
      <c r="Q23" s="1078">
        <f t="shared" si="2"/>
        <v>33.333333333333329</v>
      </c>
    </row>
    <row r="24" spans="1:17" ht="20.100000000000001" customHeight="1" x14ac:dyDescent="0.25">
      <c r="A24" s="363">
        <v>16</v>
      </c>
      <c r="B24" s="363" t="s">
        <v>1130</v>
      </c>
      <c r="C24" s="363" t="s">
        <v>1130</v>
      </c>
      <c r="D24" s="565">
        <v>93</v>
      </c>
      <c r="E24" s="565">
        <v>0</v>
      </c>
      <c r="F24" s="565">
        <v>93</v>
      </c>
      <c r="G24" s="565">
        <v>93</v>
      </c>
      <c r="H24" s="565">
        <v>186</v>
      </c>
      <c r="I24" s="565">
        <v>36</v>
      </c>
      <c r="J24" s="565">
        <v>43</v>
      </c>
      <c r="K24" s="565">
        <v>0</v>
      </c>
      <c r="L24" s="565">
        <v>0</v>
      </c>
      <c r="M24" s="565">
        <v>93</v>
      </c>
      <c r="N24" s="565">
        <f t="shared" si="0"/>
        <v>36</v>
      </c>
      <c r="O24" s="565">
        <v>51890</v>
      </c>
      <c r="P24" s="565">
        <f t="shared" si="1"/>
        <v>1792.2528425515513</v>
      </c>
      <c r="Q24" s="1078">
        <f t="shared" si="2"/>
        <v>38.70967741935484</v>
      </c>
    </row>
    <row r="25" spans="1:17" ht="20.100000000000001" customHeight="1" x14ac:dyDescent="0.25">
      <c r="A25" s="363">
        <v>17</v>
      </c>
      <c r="B25" s="363"/>
      <c r="C25" s="363" t="s">
        <v>1156</v>
      </c>
      <c r="D25" s="565">
        <v>110</v>
      </c>
      <c r="E25" s="565">
        <v>0</v>
      </c>
      <c r="F25" s="565">
        <v>110</v>
      </c>
      <c r="G25" s="565">
        <v>110</v>
      </c>
      <c r="H25" s="565">
        <v>220</v>
      </c>
      <c r="I25" s="565">
        <v>35</v>
      </c>
      <c r="J25" s="565">
        <v>63</v>
      </c>
      <c r="K25" s="565">
        <v>0</v>
      </c>
      <c r="L25" s="565">
        <v>0</v>
      </c>
      <c r="M25" s="565">
        <v>110</v>
      </c>
      <c r="N25" s="565">
        <f t="shared" si="0"/>
        <v>35</v>
      </c>
      <c r="O25" s="565">
        <v>25341</v>
      </c>
      <c r="P25" s="565">
        <f t="shared" si="1"/>
        <v>4340.791602541336</v>
      </c>
      <c r="Q25" s="1078">
        <f t="shared" si="2"/>
        <v>31.818181818181817</v>
      </c>
    </row>
    <row r="26" spans="1:17" ht="20.100000000000001" customHeight="1" x14ac:dyDescent="0.25">
      <c r="A26" s="363">
        <v>18</v>
      </c>
      <c r="B26" s="363" t="s">
        <v>1131</v>
      </c>
      <c r="C26" s="363" t="s">
        <v>1131</v>
      </c>
      <c r="D26" s="565">
        <v>132</v>
      </c>
      <c r="E26" s="565">
        <v>0</v>
      </c>
      <c r="F26" s="565">
        <v>132</v>
      </c>
      <c r="G26" s="565">
        <v>132</v>
      </c>
      <c r="H26" s="565">
        <v>264</v>
      </c>
      <c r="I26" s="565">
        <v>42</v>
      </c>
      <c r="J26" s="565">
        <v>90</v>
      </c>
      <c r="K26" s="565">
        <v>0</v>
      </c>
      <c r="L26" s="565">
        <v>0</v>
      </c>
      <c r="M26" s="565">
        <v>132</v>
      </c>
      <c r="N26" s="565">
        <f t="shared" si="0"/>
        <v>42</v>
      </c>
      <c r="O26" s="565">
        <v>50146</v>
      </c>
      <c r="P26" s="565">
        <f t="shared" si="1"/>
        <v>2632.3136441590555</v>
      </c>
      <c r="Q26" s="1078">
        <f t="shared" si="2"/>
        <v>31.818181818181817</v>
      </c>
    </row>
    <row r="27" spans="1:17" ht="20.100000000000001" customHeight="1" x14ac:dyDescent="0.25">
      <c r="A27" s="363">
        <v>19</v>
      </c>
      <c r="B27" s="363"/>
      <c r="C27" s="363" t="s">
        <v>1157</v>
      </c>
      <c r="D27" s="565">
        <v>19</v>
      </c>
      <c r="E27" s="565">
        <v>0</v>
      </c>
      <c r="F27" s="565">
        <v>19</v>
      </c>
      <c r="G27" s="565">
        <v>19</v>
      </c>
      <c r="H27" s="565">
        <v>38</v>
      </c>
      <c r="I27" s="565">
        <v>7</v>
      </c>
      <c r="J27" s="565">
        <v>11</v>
      </c>
      <c r="K27" s="565">
        <v>0</v>
      </c>
      <c r="L27" s="565">
        <v>0</v>
      </c>
      <c r="M27" s="565">
        <v>19</v>
      </c>
      <c r="N27" s="565">
        <f t="shared" si="0"/>
        <v>7</v>
      </c>
      <c r="O27" s="565">
        <v>31033</v>
      </c>
      <c r="P27" s="565">
        <f t="shared" si="1"/>
        <v>612.25147423710246</v>
      </c>
      <c r="Q27" s="1078">
        <f t="shared" si="2"/>
        <v>36.84210526315789</v>
      </c>
    </row>
    <row r="28" spans="1:17" ht="20.100000000000001" customHeight="1" x14ac:dyDescent="0.25">
      <c r="A28" s="363">
        <v>20</v>
      </c>
      <c r="B28" s="363" t="s">
        <v>1132</v>
      </c>
      <c r="C28" s="363" t="s">
        <v>1132</v>
      </c>
      <c r="D28" s="565">
        <v>68</v>
      </c>
      <c r="E28" s="565">
        <v>0</v>
      </c>
      <c r="F28" s="565">
        <v>68</v>
      </c>
      <c r="G28" s="565">
        <v>68</v>
      </c>
      <c r="H28" s="565">
        <v>136</v>
      </c>
      <c r="I28" s="565">
        <v>20</v>
      </c>
      <c r="J28" s="565">
        <v>48</v>
      </c>
      <c r="K28" s="565">
        <v>0</v>
      </c>
      <c r="L28" s="565">
        <v>0</v>
      </c>
      <c r="M28" s="565">
        <v>68</v>
      </c>
      <c r="N28" s="565">
        <f t="shared" si="0"/>
        <v>20</v>
      </c>
      <c r="O28" s="565">
        <v>55861</v>
      </c>
      <c r="P28" s="565">
        <f t="shared" si="1"/>
        <v>1217.3072447682641</v>
      </c>
      <c r="Q28" s="1078">
        <f t="shared" si="2"/>
        <v>29.411764705882355</v>
      </c>
    </row>
    <row r="29" spans="1:17" ht="20.100000000000001" customHeight="1" x14ac:dyDescent="0.25">
      <c r="A29" s="363">
        <v>21</v>
      </c>
      <c r="B29" s="363" t="s">
        <v>1133</v>
      </c>
      <c r="C29" s="363" t="s">
        <v>1133</v>
      </c>
      <c r="D29" s="565">
        <v>29</v>
      </c>
      <c r="E29" s="565">
        <v>0</v>
      </c>
      <c r="F29" s="565">
        <v>29</v>
      </c>
      <c r="G29" s="565">
        <v>29</v>
      </c>
      <c r="H29" s="565">
        <v>58</v>
      </c>
      <c r="I29" s="565">
        <v>6</v>
      </c>
      <c r="J29" s="565">
        <v>23</v>
      </c>
      <c r="K29" s="565">
        <v>0</v>
      </c>
      <c r="L29" s="565">
        <v>0</v>
      </c>
      <c r="M29" s="565">
        <v>29</v>
      </c>
      <c r="N29" s="565">
        <f t="shared" si="0"/>
        <v>6</v>
      </c>
      <c r="O29" s="565">
        <v>31600</v>
      </c>
      <c r="P29" s="565">
        <f t="shared" si="1"/>
        <v>917.72151898734171</v>
      </c>
      <c r="Q29" s="1078">
        <f t="shared" si="2"/>
        <v>20.689655172413794</v>
      </c>
    </row>
    <row r="30" spans="1:17" ht="20.100000000000001" customHeight="1" x14ac:dyDescent="0.25">
      <c r="A30" s="363">
        <v>22</v>
      </c>
      <c r="B30" s="363"/>
      <c r="C30" s="363" t="s">
        <v>1158</v>
      </c>
      <c r="D30" s="565">
        <v>3</v>
      </c>
      <c r="E30" s="565">
        <v>0</v>
      </c>
      <c r="F30" s="565">
        <v>3</v>
      </c>
      <c r="G30" s="565">
        <v>3</v>
      </c>
      <c r="H30" s="565">
        <v>6</v>
      </c>
      <c r="I30" s="565">
        <v>1</v>
      </c>
      <c r="J30" s="565">
        <v>2</v>
      </c>
      <c r="K30" s="565">
        <v>0</v>
      </c>
      <c r="L30" s="565">
        <v>0</v>
      </c>
      <c r="M30" s="565">
        <v>3</v>
      </c>
      <c r="N30" s="565">
        <f t="shared" si="0"/>
        <v>1</v>
      </c>
      <c r="O30" s="565">
        <v>33501</v>
      </c>
      <c r="P30" s="565">
        <f t="shared" si="1"/>
        <v>89.549565684606435</v>
      </c>
      <c r="Q30" s="1078">
        <f t="shared" si="2"/>
        <v>33.333333333333329</v>
      </c>
    </row>
    <row r="31" spans="1:17" ht="20.100000000000001" customHeight="1" x14ac:dyDescent="0.25">
      <c r="A31" s="363">
        <v>23</v>
      </c>
      <c r="B31" s="363" t="s">
        <v>1134</v>
      </c>
      <c r="C31" s="363" t="s">
        <v>1134</v>
      </c>
      <c r="D31" s="565">
        <v>64</v>
      </c>
      <c r="E31" s="565">
        <v>0</v>
      </c>
      <c r="F31" s="565">
        <v>64</v>
      </c>
      <c r="G31" s="565">
        <v>64</v>
      </c>
      <c r="H31" s="565">
        <v>128</v>
      </c>
      <c r="I31" s="565">
        <v>17</v>
      </c>
      <c r="J31" s="565">
        <v>46</v>
      </c>
      <c r="K31" s="565">
        <v>0</v>
      </c>
      <c r="L31" s="565">
        <v>0</v>
      </c>
      <c r="M31" s="565">
        <v>64</v>
      </c>
      <c r="N31" s="565">
        <f t="shared" si="0"/>
        <v>17</v>
      </c>
      <c r="O31" s="565">
        <v>36610</v>
      </c>
      <c r="P31" s="565">
        <f t="shared" si="1"/>
        <v>1748.1562414640807</v>
      </c>
      <c r="Q31" s="1078">
        <f t="shared" si="2"/>
        <v>26.5625</v>
      </c>
    </row>
    <row r="32" spans="1:17" ht="20.100000000000001" customHeight="1" x14ac:dyDescent="0.25">
      <c r="A32" s="363">
        <v>24</v>
      </c>
      <c r="B32" s="363"/>
      <c r="C32" s="363" t="s">
        <v>1159</v>
      </c>
      <c r="D32" s="565">
        <v>0</v>
      </c>
      <c r="E32" s="565">
        <v>0</v>
      </c>
      <c r="F32" s="565">
        <v>0</v>
      </c>
      <c r="G32" s="565">
        <v>0</v>
      </c>
      <c r="H32" s="565">
        <v>0</v>
      </c>
      <c r="I32" s="565">
        <v>0</v>
      </c>
      <c r="J32" s="565">
        <v>0</v>
      </c>
      <c r="K32" s="565">
        <v>0</v>
      </c>
      <c r="L32" s="565">
        <v>0</v>
      </c>
      <c r="M32" s="565">
        <v>0</v>
      </c>
      <c r="N32" s="565">
        <f t="shared" si="0"/>
        <v>0</v>
      </c>
      <c r="O32" s="565">
        <v>25847</v>
      </c>
      <c r="P32" s="565">
        <f t="shared" si="1"/>
        <v>0</v>
      </c>
      <c r="Q32" s="1078">
        <v>0</v>
      </c>
    </row>
    <row r="33" spans="1:17" ht="20.100000000000001" customHeight="1" x14ac:dyDescent="0.25">
      <c r="A33" s="363">
        <v>25</v>
      </c>
      <c r="B33" s="363" t="s">
        <v>1135</v>
      </c>
      <c r="C33" s="363" t="s">
        <v>1135</v>
      </c>
      <c r="D33" s="565">
        <v>119</v>
      </c>
      <c r="E33" s="565">
        <v>0</v>
      </c>
      <c r="F33" s="565">
        <v>119</v>
      </c>
      <c r="G33" s="565">
        <v>119</v>
      </c>
      <c r="H33" s="565">
        <v>238</v>
      </c>
      <c r="I33" s="565">
        <v>58</v>
      </c>
      <c r="J33" s="565">
        <v>59</v>
      </c>
      <c r="K33" s="565">
        <v>0</v>
      </c>
      <c r="L33" s="565">
        <v>0</v>
      </c>
      <c r="M33" s="565">
        <v>119</v>
      </c>
      <c r="N33" s="565">
        <f t="shared" si="0"/>
        <v>58</v>
      </c>
      <c r="O33" s="565">
        <v>32664</v>
      </c>
      <c r="P33" s="565">
        <f t="shared" si="1"/>
        <v>3643.1545432280186</v>
      </c>
      <c r="Q33" s="1078">
        <f t="shared" si="2"/>
        <v>48.739495798319325</v>
      </c>
    </row>
    <row r="34" spans="1:17" ht="20.100000000000001" customHeight="1" x14ac:dyDescent="0.25">
      <c r="A34" s="363">
        <v>26</v>
      </c>
      <c r="B34" s="363" t="s">
        <v>1136</v>
      </c>
      <c r="C34" s="363" t="s">
        <v>1136</v>
      </c>
      <c r="D34" s="565">
        <v>322</v>
      </c>
      <c r="E34" s="565">
        <v>0</v>
      </c>
      <c r="F34" s="565">
        <v>322</v>
      </c>
      <c r="G34" s="565">
        <v>322</v>
      </c>
      <c r="H34" s="565">
        <v>644</v>
      </c>
      <c r="I34" s="565">
        <v>102</v>
      </c>
      <c r="J34" s="565">
        <v>217</v>
      </c>
      <c r="K34" s="565">
        <v>0</v>
      </c>
      <c r="L34" s="565">
        <v>0</v>
      </c>
      <c r="M34" s="565">
        <v>322</v>
      </c>
      <c r="N34" s="565">
        <f t="shared" si="0"/>
        <v>102</v>
      </c>
      <c r="O34" s="565">
        <v>46861</v>
      </c>
      <c r="P34" s="565">
        <f t="shared" si="1"/>
        <v>6871.3855871620326</v>
      </c>
      <c r="Q34" s="1078">
        <f t="shared" si="2"/>
        <v>31.677018633540371</v>
      </c>
    </row>
    <row r="35" spans="1:17" ht="20.100000000000001" customHeight="1" x14ac:dyDescent="0.25">
      <c r="A35" s="363">
        <v>27</v>
      </c>
      <c r="B35" s="363" t="s">
        <v>1137</v>
      </c>
      <c r="C35" s="363" t="s">
        <v>1137</v>
      </c>
      <c r="D35" s="565">
        <v>188</v>
      </c>
      <c r="E35" s="565">
        <v>0</v>
      </c>
      <c r="F35" s="565">
        <v>188</v>
      </c>
      <c r="G35" s="565">
        <v>188</v>
      </c>
      <c r="H35" s="565">
        <v>376</v>
      </c>
      <c r="I35" s="565">
        <v>80</v>
      </c>
      <c r="J35" s="565">
        <v>108</v>
      </c>
      <c r="K35" s="565">
        <v>0</v>
      </c>
      <c r="L35" s="565">
        <v>0</v>
      </c>
      <c r="M35" s="565">
        <v>188</v>
      </c>
      <c r="N35" s="565">
        <f t="shared" si="0"/>
        <v>80</v>
      </c>
      <c r="O35" s="565">
        <v>48329</v>
      </c>
      <c r="P35" s="565">
        <f t="shared" si="1"/>
        <v>3890.003931386952</v>
      </c>
      <c r="Q35" s="1078">
        <f t="shared" si="2"/>
        <v>42.553191489361701</v>
      </c>
    </row>
    <row r="36" spans="1:17" s="373" customFormat="1" ht="20.100000000000001" customHeight="1" thickBot="1" x14ac:dyDescent="0.3">
      <c r="A36" s="1392" t="s">
        <v>157</v>
      </c>
      <c r="B36" s="1398"/>
      <c r="C36" s="374"/>
      <c r="D36" s="1080">
        <f t="shared" ref="D36:O36" si="3">SUM(D9:D35)</f>
        <v>3187</v>
      </c>
      <c r="E36" s="1080">
        <f t="shared" si="3"/>
        <v>0</v>
      </c>
      <c r="F36" s="1080">
        <f t="shared" si="3"/>
        <v>3187</v>
      </c>
      <c r="G36" s="1080">
        <f t="shared" si="3"/>
        <v>3187</v>
      </c>
      <c r="H36" s="1080">
        <f t="shared" si="3"/>
        <v>6374</v>
      </c>
      <c r="I36" s="1080">
        <f t="shared" si="3"/>
        <v>1108</v>
      </c>
      <c r="J36" s="1080">
        <f t="shared" si="3"/>
        <v>2014</v>
      </c>
      <c r="K36" s="1080">
        <f t="shared" si="3"/>
        <v>0</v>
      </c>
      <c r="L36" s="1080">
        <f t="shared" si="3"/>
        <v>0</v>
      </c>
      <c r="M36" s="1080">
        <f t="shared" si="3"/>
        <v>3187</v>
      </c>
      <c r="N36" s="1080">
        <f t="shared" si="3"/>
        <v>1108</v>
      </c>
      <c r="O36" s="1080">
        <f t="shared" si="3"/>
        <v>1136879</v>
      </c>
      <c r="P36" s="1080">
        <f t="shared" si="1"/>
        <v>2803.2886525303047</v>
      </c>
      <c r="Q36" s="1079">
        <f t="shared" si="2"/>
        <v>34.766237841229994</v>
      </c>
    </row>
    <row r="37" spans="1:17" x14ac:dyDescent="0.25">
      <c r="A37"/>
      <c r="B37"/>
      <c r="C37"/>
      <c r="D37"/>
      <c r="E37"/>
      <c r="F37"/>
    </row>
    <row r="38" spans="1:17" ht="15.95" customHeight="1" x14ac:dyDescent="0.25">
      <c r="A38" s="689" t="s">
        <v>1344</v>
      </c>
      <c r="B38"/>
      <c r="C38"/>
      <c r="D38"/>
      <c r="E38"/>
      <c r="F38"/>
      <c r="G38" s="360"/>
    </row>
    <row r="39" spans="1:17" x14ac:dyDescent="0.25">
      <c r="A39" s="695" t="s">
        <v>1102</v>
      </c>
      <c r="B39" s="370"/>
      <c r="C39" s="370"/>
      <c r="D39" s="370"/>
      <c r="E39" s="370"/>
      <c r="F39" s="370"/>
    </row>
  </sheetData>
  <mergeCells count="14">
    <mergeCell ref="A1:Q1"/>
    <mergeCell ref="A2:Q2"/>
    <mergeCell ref="A6:A7"/>
    <mergeCell ref="B6:B7"/>
    <mergeCell ref="D6:F6"/>
    <mergeCell ref="G6:G7"/>
    <mergeCell ref="H6:L6"/>
    <mergeCell ref="M6:M7"/>
    <mergeCell ref="N6:N7"/>
    <mergeCell ref="O6:O7"/>
    <mergeCell ref="P6:P7"/>
    <mergeCell ref="Q6:Q7"/>
    <mergeCell ref="A36:B36"/>
    <mergeCell ref="C6:C7"/>
  </mergeCells>
  <printOptions horizontalCentered="1"/>
  <pageMargins left="0.70866141732283472" right="0.70866141732283472" top="0.74803149606299213" bottom="0.74803149606299213" header="0.31496062992125984" footer="0.31496062992125984"/>
  <pageSetup paperSize="130" scale="58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theme="0"/>
    <pageSetUpPr fitToPage="1"/>
  </sheetPr>
  <dimension ref="A1:AH43"/>
  <sheetViews>
    <sheetView view="pageBreakPreview" topLeftCell="A5" zoomScale="70" zoomScaleNormal="53" zoomScaleSheetLayoutView="70" workbookViewId="0">
      <selection activeCell="D28" sqref="D28"/>
    </sheetView>
  </sheetViews>
  <sheetFormatPr defaultColWidth="11.42578125" defaultRowHeight="15" x14ac:dyDescent="0.2"/>
  <cols>
    <col min="1" max="1" width="5.7109375" style="4" customWidth="1"/>
    <col min="2" max="5" width="30.7109375" style="4" customWidth="1"/>
    <col min="6" max="6" width="14.42578125" style="4" customWidth="1"/>
    <col min="7" max="8" width="11.7109375" style="4" customWidth="1"/>
    <col min="9" max="9" width="16.7109375" style="4" customWidth="1"/>
    <col min="10" max="12" width="12.42578125" style="4" customWidth="1"/>
    <col min="13" max="13" width="17" style="4" customWidth="1"/>
    <col min="14" max="22" width="10.7109375" style="4" customWidth="1"/>
    <col min="23" max="34" width="12.7109375" style="4" customWidth="1"/>
    <col min="35" max="16384" width="11.42578125" style="4"/>
  </cols>
  <sheetData>
    <row r="1" spans="1:34" x14ac:dyDescent="0.2">
      <c r="A1" s="3" t="s">
        <v>279</v>
      </c>
    </row>
    <row r="3" spans="1:34" s="203" customFormat="1" ht="16.5" x14ac:dyDescent="0.2">
      <c r="A3" s="1290" t="s">
        <v>263</v>
      </c>
      <c r="B3" s="1290"/>
      <c r="C3" s="1290"/>
      <c r="D3" s="1290"/>
      <c r="E3" s="1290"/>
    </row>
    <row r="4" spans="1:34" s="203" customFormat="1" ht="16.5" x14ac:dyDescent="0.2">
      <c r="C4" s="210" t="str">
        <f>'1'!E5</f>
        <v>KABUPATEN</v>
      </c>
      <c r="D4" s="206" t="str">
        <f>'1'!F5</f>
        <v>MOJOKERTO</v>
      </c>
      <c r="K4" s="210"/>
      <c r="L4" s="210"/>
      <c r="M4" s="210"/>
      <c r="N4" s="206"/>
      <c r="O4" s="206"/>
      <c r="P4" s="206"/>
    </row>
    <row r="5" spans="1:34" s="203" customFormat="1" ht="16.5" x14ac:dyDescent="0.2">
      <c r="C5" s="210" t="str">
        <f>'1'!E6</f>
        <v xml:space="preserve">TAHUN </v>
      </c>
      <c r="D5" s="206">
        <f>'1'!F6</f>
        <v>2021</v>
      </c>
      <c r="K5" s="210"/>
      <c r="L5" s="210"/>
      <c r="M5" s="210"/>
      <c r="N5" s="206"/>
      <c r="O5" s="206"/>
      <c r="P5" s="206"/>
    </row>
    <row r="6" spans="1:34" ht="15.75" thickBot="1" x14ac:dyDescent="0.25">
      <c r="A6" s="27"/>
      <c r="B6" s="27"/>
      <c r="C6" s="27"/>
      <c r="D6" s="27"/>
      <c r="E6" s="27"/>
      <c r="F6" s="5"/>
      <c r="G6" s="5"/>
      <c r="H6" s="5"/>
      <c r="I6" s="5"/>
    </row>
    <row r="7" spans="1:34" ht="42.75" customHeight="1" x14ac:dyDescent="0.2">
      <c r="A7" s="10" t="s">
        <v>153</v>
      </c>
      <c r="B7" s="10" t="s">
        <v>154</v>
      </c>
      <c r="C7" s="10" t="s">
        <v>156</v>
      </c>
      <c r="D7" s="19" t="s">
        <v>271</v>
      </c>
      <c r="E7" s="19" t="s">
        <v>272</v>
      </c>
      <c r="F7" s="38"/>
      <c r="G7" s="1206"/>
      <c r="H7" s="1206"/>
      <c r="I7" s="120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34" ht="14.25" customHeight="1" x14ac:dyDescent="0.2">
      <c r="A8" s="129">
        <v>1</v>
      </c>
      <c r="B8" s="198">
        <v>2</v>
      </c>
      <c r="C8" s="129">
        <v>3</v>
      </c>
      <c r="D8" s="198">
        <v>4</v>
      </c>
      <c r="E8" s="129">
        <v>5</v>
      </c>
      <c r="F8" s="23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1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1"/>
      <c r="AH8" s="1"/>
    </row>
    <row r="9" spans="1:34" x14ac:dyDescent="0.2">
      <c r="A9" s="12">
        <f>'9'!A9</f>
        <v>1</v>
      </c>
      <c r="B9" s="12" t="str">
        <f>'9'!B9</f>
        <v>Sooko</v>
      </c>
      <c r="C9" s="12" t="str">
        <f>'9'!C9</f>
        <v>Sooko</v>
      </c>
      <c r="D9" s="481">
        <v>0</v>
      </c>
      <c r="E9" s="481">
        <v>0</v>
      </c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55"/>
      <c r="U9" s="49"/>
      <c r="V9" s="52"/>
      <c r="W9" s="49"/>
      <c r="X9" s="49"/>
      <c r="Y9" s="49"/>
      <c r="Z9" s="49"/>
      <c r="AA9" s="49"/>
      <c r="AB9" s="49"/>
      <c r="AC9" s="49"/>
      <c r="AD9" s="55"/>
      <c r="AE9" s="49"/>
      <c r="AF9" s="55"/>
      <c r="AG9" s="49"/>
    </row>
    <row r="10" spans="1:34" x14ac:dyDescent="0.2">
      <c r="A10" s="12">
        <f>'9'!A10</f>
        <v>2</v>
      </c>
      <c r="B10" s="12" t="str">
        <f>'9'!B10</f>
        <v>Trowulan</v>
      </c>
      <c r="C10" s="12" t="str">
        <f>'9'!C10</f>
        <v>Trowulan</v>
      </c>
      <c r="D10" s="481">
        <v>0</v>
      </c>
      <c r="E10" s="481">
        <v>0</v>
      </c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55"/>
      <c r="U10" s="49"/>
      <c r="V10" s="52"/>
      <c r="W10" s="49"/>
      <c r="X10" s="49"/>
      <c r="Y10" s="49"/>
      <c r="Z10" s="49"/>
      <c r="AA10" s="49"/>
      <c r="AB10" s="49"/>
      <c r="AC10" s="49"/>
      <c r="AD10" s="55"/>
      <c r="AE10" s="49"/>
      <c r="AF10" s="55"/>
      <c r="AG10" s="49"/>
    </row>
    <row r="11" spans="1:34" x14ac:dyDescent="0.2">
      <c r="A11" s="12">
        <f>'9'!A11</f>
        <v>3</v>
      </c>
      <c r="B11" s="12"/>
      <c r="C11" s="12" t="str">
        <f>'9'!C11</f>
        <v>Tawangsari</v>
      </c>
      <c r="D11" s="481">
        <v>0</v>
      </c>
      <c r="E11" s="481">
        <v>0</v>
      </c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55"/>
      <c r="U11" s="49"/>
      <c r="V11" s="52"/>
      <c r="W11" s="49"/>
      <c r="X11" s="49"/>
      <c r="Y11" s="49"/>
      <c r="Z11" s="49"/>
      <c r="AA11" s="49"/>
      <c r="AB11" s="49"/>
      <c r="AC11" s="49"/>
      <c r="AD11" s="55"/>
      <c r="AE11" s="49"/>
      <c r="AF11" s="55"/>
      <c r="AG11" s="49"/>
    </row>
    <row r="12" spans="1:34" x14ac:dyDescent="0.2">
      <c r="A12" s="12">
        <f>'9'!A12</f>
        <v>4</v>
      </c>
      <c r="B12" s="12" t="str">
        <f>'9'!B12</f>
        <v>Puri</v>
      </c>
      <c r="C12" s="12" t="str">
        <f>'9'!C12</f>
        <v>Puri</v>
      </c>
      <c r="D12" s="481">
        <v>0</v>
      </c>
      <c r="E12" s="481">
        <v>0</v>
      </c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55"/>
      <c r="U12" s="49"/>
      <c r="V12" s="52"/>
      <c r="W12" s="49"/>
      <c r="X12" s="49"/>
      <c r="Y12" s="49"/>
      <c r="Z12" s="49"/>
      <c r="AA12" s="49"/>
      <c r="AB12" s="49"/>
      <c r="AC12" s="49"/>
      <c r="AD12" s="55"/>
      <c r="AE12" s="49"/>
      <c r="AF12" s="55"/>
      <c r="AG12" s="49"/>
    </row>
    <row r="13" spans="1:34" x14ac:dyDescent="0.2">
      <c r="A13" s="12">
        <f>'9'!A13</f>
        <v>5</v>
      </c>
      <c r="B13" s="12" t="str">
        <f>'9'!B13</f>
        <v>Mojoanyar</v>
      </c>
      <c r="C13" s="12" t="str">
        <f>'9'!C13</f>
        <v>Gayaman</v>
      </c>
      <c r="D13" s="481">
        <v>0</v>
      </c>
      <c r="E13" s="481">
        <v>0</v>
      </c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55"/>
      <c r="U13" s="49"/>
      <c r="V13" s="52"/>
      <c r="W13" s="49"/>
      <c r="X13" s="49"/>
      <c r="Y13" s="49"/>
      <c r="Z13" s="49"/>
      <c r="AA13" s="49"/>
      <c r="AB13" s="49"/>
      <c r="AC13" s="49"/>
      <c r="AD13" s="55"/>
      <c r="AE13" s="49"/>
      <c r="AF13" s="55"/>
      <c r="AG13" s="49"/>
    </row>
    <row r="14" spans="1:34" x14ac:dyDescent="0.2">
      <c r="A14" s="12">
        <f>'9'!A14</f>
        <v>6</v>
      </c>
      <c r="B14" s="12" t="str">
        <f>'9'!B14</f>
        <v>Bangsal</v>
      </c>
      <c r="C14" s="12" t="str">
        <f>'9'!C14</f>
        <v>Bangsal</v>
      </c>
      <c r="D14" s="481">
        <v>0</v>
      </c>
      <c r="E14" s="481">
        <v>0</v>
      </c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55"/>
      <c r="U14" s="49"/>
      <c r="V14" s="52"/>
      <c r="W14" s="49"/>
      <c r="X14" s="49"/>
      <c r="Y14" s="49"/>
      <c r="Z14" s="49"/>
      <c r="AA14" s="49"/>
      <c r="AB14" s="49"/>
      <c r="AC14" s="49"/>
      <c r="AD14" s="55"/>
      <c r="AE14" s="49"/>
      <c r="AF14" s="55"/>
      <c r="AG14" s="49"/>
    </row>
    <row r="15" spans="1:34" x14ac:dyDescent="0.2">
      <c r="A15" s="12">
        <f>'9'!A15</f>
        <v>7</v>
      </c>
      <c r="B15" s="12" t="str">
        <f>'9'!B15</f>
        <v>Gedeg</v>
      </c>
      <c r="C15" s="12" t="str">
        <f>'9'!C15</f>
        <v>Gedeg</v>
      </c>
      <c r="D15" s="481">
        <v>0</v>
      </c>
      <c r="E15" s="481">
        <v>0</v>
      </c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55"/>
      <c r="U15" s="49"/>
      <c r="V15" s="52"/>
      <c r="W15" s="49"/>
      <c r="X15" s="49"/>
      <c r="Y15" s="49"/>
      <c r="Z15" s="49"/>
      <c r="AA15" s="49"/>
      <c r="AB15" s="49"/>
      <c r="AC15" s="49"/>
      <c r="AD15" s="55"/>
      <c r="AE15" s="49"/>
      <c r="AF15" s="55"/>
      <c r="AG15" s="49"/>
    </row>
    <row r="16" spans="1:34" x14ac:dyDescent="0.2">
      <c r="A16" s="12">
        <f>'9'!A16</f>
        <v>8</v>
      </c>
      <c r="B16" s="12"/>
      <c r="C16" s="12" t="str">
        <f>'9'!C16</f>
        <v>Lespadangan</v>
      </c>
      <c r="D16" s="481">
        <v>0</v>
      </c>
      <c r="E16" s="481">
        <v>0</v>
      </c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55"/>
      <c r="U16" s="49"/>
      <c r="V16" s="52"/>
      <c r="W16" s="49"/>
      <c r="X16" s="49"/>
      <c r="Y16" s="49"/>
      <c r="Z16" s="49"/>
      <c r="AA16" s="49"/>
      <c r="AB16" s="49"/>
      <c r="AC16" s="49"/>
      <c r="AD16" s="55"/>
      <c r="AE16" s="49"/>
      <c r="AF16" s="55"/>
      <c r="AG16" s="49"/>
    </row>
    <row r="17" spans="1:33" x14ac:dyDescent="0.2">
      <c r="A17" s="12">
        <f>'9'!A17</f>
        <v>9</v>
      </c>
      <c r="B17" s="12" t="str">
        <f>'9'!B17</f>
        <v>Kemlagi</v>
      </c>
      <c r="C17" s="12" t="str">
        <f>'9'!C17</f>
        <v>Kemlagi</v>
      </c>
      <c r="D17" s="481">
        <v>0</v>
      </c>
      <c r="E17" s="481">
        <v>0</v>
      </c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55"/>
      <c r="U17" s="49"/>
      <c r="V17" s="52"/>
      <c r="W17" s="49"/>
      <c r="X17" s="49"/>
      <c r="Y17" s="49"/>
      <c r="Z17" s="49"/>
      <c r="AA17" s="49"/>
      <c r="AB17" s="49"/>
      <c r="AC17" s="49"/>
      <c r="AD17" s="55"/>
      <c r="AE17" s="49"/>
      <c r="AF17" s="55"/>
      <c r="AG17" s="49"/>
    </row>
    <row r="18" spans="1:33" x14ac:dyDescent="0.2">
      <c r="A18" s="12">
        <f>'9'!A18</f>
        <v>10</v>
      </c>
      <c r="B18" s="12"/>
      <c r="C18" s="12" t="str">
        <f>'9'!C18</f>
        <v>Kedungsari</v>
      </c>
      <c r="D18" s="481">
        <v>0</v>
      </c>
      <c r="E18" s="481">
        <v>0</v>
      </c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55"/>
      <c r="U18" s="49"/>
      <c r="V18" s="52"/>
      <c r="W18" s="49"/>
      <c r="X18" s="49"/>
      <c r="Y18" s="49"/>
      <c r="Z18" s="49"/>
      <c r="AA18" s="49"/>
      <c r="AB18" s="49"/>
      <c r="AC18" s="49"/>
      <c r="AD18" s="55"/>
      <c r="AE18" s="49"/>
      <c r="AF18" s="55"/>
      <c r="AG18" s="49"/>
    </row>
    <row r="19" spans="1:33" x14ac:dyDescent="0.2">
      <c r="A19" s="12">
        <f>'9'!A19</f>
        <v>11</v>
      </c>
      <c r="B19" s="12" t="str">
        <f>'9'!B19</f>
        <v>Dawarblandong</v>
      </c>
      <c r="C19" s="12" t="str">
        <f>'9'!C19</f>
        <v>Dawarblandong</v>
      </c>
      <c r="D19" s="481">
        <v>0</v>
      </c>
      <c r="E19" s="481">
        <v>0</v>
      </c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55"/>
      <c r="U19" s="49"/>
      <c r="V19" s="52"/>
      <c r="W19" s="49"/>
      <c r="X19" s="49"/>
      <c r="Y19" s="49"/>
      <c r="Z19" s="49"/>
      <c r="AA19" s="49"/>
      <c r="AB19" s="49"/>
      <c r="AC19" s="49"/>
      <c r="AD19" s="55"/>
      <c r="AE19" s="49"/>
      <c r="AF19" s="55"/>
      <c r="AG19" s="49"/>
    </row>
    <row r="20" spans="1:33" x14ac:dyDescent="0.2">
      <c r="A20" s="12">
        <f>'9'!A20</f>
        <v>12</v>
      </c>
      <c r="B20" s="12" t="str">
        <f>'9'!B20</f>
        <v>Jetis</v>
      </c>
      <c r="C20" s="12" t="str">
        <f>'9'!C20</f>
        <v>Kupang</v>
      </c>
      <c r="D20" s="481">
        <v>0</v>
      </c>
      <c r="E20" s="481">
        <v>0</v>
      </c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55"/>
      <c r="U20" s="49"/>
      <c r="V20" s="52"/>
      <c r="W20" s="49"/>
      <c r="X20" s="49"/>
      <c r="Y20" s="49"/>
      <c r="Z20" s="49"/>
      <c r="AA20" s="49"/>
      <c r="AB20" s="49"/>
      <c r="AC20" s="49"/>
      <c r="AD20" s="55"/>
      <c r="AE20" s="49"/>
      <c r="AF20" s="55"/>
      <c r="AG20" s="49"/>
    </row>
    <row r="21" spans="1:33" x14ac:dyDescent="0.2">
      <c r="A21" s="12">
        <f>'9'!A21</f>
        <v>13</v>
      </c>
      <c r="B21" s="12"/>
      <c r="C21" s="12" t="str">
        <f>'9'!C21</f>
        <v>Jetis</v>
      </c>
      <c r="D21" s="481">
        <v>0</v>
      </c>
      <c r="E21" s="481">
        <v>0</v>
      </c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55"/>
      <c r="U21" s="49"/>
      <c r="V21" s="52"/>
      <c r="W21" s="49"/>
      <c r="X21" s="49"/>
      <c r="Y21" s="49"/>
      <c r="Z21" s="49"/>
      <c r="AA21" s="49"/>
      <c r="AB21" s="49"/>
      <c r="AC21" s="49"/>
      <c r="AD21" s="55"/>
      <c r="AE21" s="49"/>
      <c r="AF21" s="55"/>
      <c r="AG21" s="49"/>
    </row>
    <row r="22" spans="1:33" x14ac:dyDescent="0.2">
      <c r="A22" s="12">
        <f>'9'!A22</f>
        <v>14</v>
      </c>
      <c r="B22" s="12" t="str">
        <f>'9'!B22</f>
        <v>Mojosari</v>
      </c>
      <c r="C22" s="12" t="str">
        <f>'9'!C22</f>
        <v>Mojosari</v>
      </c>
      <c r="D22" s="481">
        <v>0</v>
      </c>
      <c r="E22" s="481">
        <v>0</v>
      </c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55"/>
      <c r="U22" s="49"/>
      <c r="V22" s="52"/>
      <c r="W22" s="49"/>
      <c r="X22" s="49"/>
      <c r="Y22" s="49"/>
      <c r="Z22" s="49"/>
      <c r="AA22" s="49"/>
      <c r="AB22" s="49"/>
      <c r="AC22" s="49"/>
      <c r="AD22" s="55"/>
      <c r="AE22" s="49"/>
      <c r="AF22" s="55"/>
      <c r="AG22" s="49"/>
    </row>
    <row r="23" spans="1:33" x14ac:dyDescent="0.2">
      <c r="A23" s="12">
        <f>'9'!A23</f>
        <v>15</v>
      </c>
      <c r="B23" s="12"/>
      <c r="C23" s="12" t="str">
        <f>'9'!C23</f>
        <v>Modopuro</v>
      </c>
      <c r="D23" s="481">
        <v>0</v>
      </c>
      <c r="E23" s="481">
        <v>0</v>
      </c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55"/>
      <c r="U23" s="49"/>
      <c r="V23" s="52"/>
      <c r="W23" s="49"/>
      <c r="X23" s="49"/>
      <c r="Y23" s="49"/>
      <c r="Z23" s="49"/>
      <c r="AA23" s="49"/>
      <c r="AB23" s="49"/>
      <c r="AC23" s="49"/>
      <c r="AD23" s="55"/>
      <c r="AE23" s="49"/>
      <c r="AF23" s="55"/>
      <c r="AG23" s="49"/>
    </row>
    <row r="24" spans="1:33" x14ac:dyDescent="0.2">
      <c r="A24" s="12">
        <f>'9'!A24</f>
        <v>16</v>
      </c>
      <c r="B24" s="12" t="str">
        <f>'9'!B24</f>
        <v>Pungging</v>
      </c>
      <c r="C24" s="12" t="str">
        <f>'9'!C24</f>
        <v>Pungging</v>
      </c>
      <c r="D24" s="481">
        <v>0</v>
      </c>
      <c r="E24" s="481">
        <v>0</v>
      </c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55"/>
      <c r="U24" s="49"/>
      <c r="V24" s="52"/>
      <c r="W24" s="49"/>
      <c r="X24" s="49"/>
      <c r="Y24" s="49"/>
      <c r="Z24" s="49"/>
      <c r="AA24" s="49"/>
      <c r="AB24" s="49"/>
      <c r="AC24" s="49"/>
      <c r="AD24" s="55"/>
      <c r="AE24" s="49"/>
      <c r="AF24" s="55"/>
      <c r="AG24" s="49"/>
    </row>
    <row r="25" spans="1:33" x14ac:dyDescent="0.2">
      <c r="A25" s="12">
        <f>'9'!A25</f>
        <v>17</v>
      </c>
      <c r="B25" s="12"/>
      <c r="C25" s="12" t="str">
        <f>'9'!C25</f>
        <v>Watukenongo</v>
      </c>
      <c r="D25" s="481">
        <v>0</v>
      </c>
      <c r="E25" s="481">
        <v>0</v>
      </c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55"/>
      <c r="U25" s="49"/>
      <c r="V25" s="52"/>
      <c r="W25" s="49"/>
      <c r="X25" s="49"/>
      <c r="Y25" s="49"/>
      <c r="Z25" s="49"/>
      <c r="AA25" s="49"/>
      <c r="AB25" s="49"/>
      <c r="AC25" s="49"/>
      <c r="AD25" s="55"/>
      <c r="AE25" s="49"/>
      <c r="AF25" s="55"/>
      <c r="AG25" s="49"/>
    </row>
    <row r="26" spans="1:33" x14ac:dyDescent="0.2">
      <c r="A26" s="12">
        <f>'9'!A26</f>
        <v>18</v>
      </c>
      <c r="B26" s="12" t="str">
        <f>'9'!B26</f>
        <v>Ngoro</v>
      </c>
      <c r="C26" s="12" t="str">
        <f>'9'!C26</f>
        <v>Ngoro</v>
      </c>
      <c r="D26" s="481">
        <v>0</v>
      </c>
      <c r="E26" s="481">
        <v>0</v>
      </c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55"/>
      <c r="U26" s="49"/>
      <c r="V26" s="52"/>
      <c r="W26" s="49"/>
      <c r="X26" s="49"/>
      <c r="Y26" s="49"/>
      <c r="Z26" s="49"/>
      <c r="AA26" s="49"/>
      <c r="AB26" s="49"/>
      <c r="AC26" s="49"/>
      <c r="AD26" s="55"/>
      <c r="AE26" s="49"/>
      <c r="AF26" s="55"/>
      <c r="AG26" s="49"/>
    </row>
    <row r="27" spans="1:33" x14ac:dyDescent="0.2">
      <c r="A27" s="12">
        <f>'9'!A27</f>
        <v>19</v>
      </c>
      <c r="B27" s="12"/>
      <c r="C27" s="12" t="str">
        <f>'9'!C27</f>
        <v>Manduro</v>
      </c>
      <c r="D27" s="481">
        <v>0</v>
      </c>
      <c r="E27" s="481">
        <v>0</v>
      </c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55"/>
      <c r="U27" s="49"/>
      <c r="V27" s="52"/>
      <c r="W27" s="49"/>
      <c r="X27" s="49"/>
      <c r="Y27" s="49"/>
      <c r="Z27" s="49"/>
      <c r="AA27" s="49"/>
      <c r="AB27" s="49"/>
      <c r="AC27" s="49"/>
      <c r="AD27" s="55"/>
      <c r="AE27" s="49"/>
      <c r="AF27" s="55"/>
      <c r="AG27" s="49"/>
    </row>
    <row r="28" spans="1:33" x14ac:dyDescent="0.2">
      <c r="A28" s="12">
        <f>'9'!A28</f>
        <v>20</v>
      </c>
      <c r="B28" s="12" t="str">
        <f>'9'!B28</f>
        <v>Dlanggu</v>
      </c>
      <c r="C28" s="12" t="str">
        <f>'9'!C28</f>
        <v>Dlanggu</v>
      </c>
      <c r="D28" s="481">
        <v>0</v>
      </c>
      <c r="E28" s="481">
        <v>0</v>
      </c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55"/>
      <c r="U28" s="49"/>
      <c r="V28" s="52"/>
      <c r="W28" s="49"/>
      <c r="X28" s="49"/>
      <c r="Y28" s="49"/>
      <c r="Z28" s="49"/>
      <c r="AA28" s="49"/>
      <c r="AB28" s="49"/>
      <c r="AC28" s="49"/>
      <c r="AD28" s="55"/>
      <c r="AE28" s="49"/>
      <c r="AF28" s="55"/>
      <c r="AG28" s="49"/>
    </row>
    <row r="29" spans="1:33" x14ac:dyDescent="0.2">
      <c r="A29" s="12">
        <f>'9'!A29</f>
        <v>21</v>
      </c>
      <c r="B29" s="12" t="str">
        <f>'9'!B29</f>
        <v>Kutorejo</v>
      </c>
      <c r="C29" s="12" t="str">
        <f>'9'!C29</f>
        <v>Kutorejo</v>
      </c>
      <c r="D29" s="481">
        <v>0</v>
      </c>
      <c r="E29" s="481">
        <v>0</v>
      </c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55"/>
      <c r="U29" s="49"/>
      <c r="V29" s="52"/>
      <c r="W29" s="49"/>
      <c r="X29" s="49"/>
      <c r="Y29" s="49"/>
      <c r="Z29" s="49"/>
      <c r="AA29" s="49"/>
      <c r="AB29" s="49"/>
      <c r="AC29" s="49"/>
      <c r="AD29" s="55"/>
      <c r="AE29" s="49"/>
      <c r="AF29" s="55"/>
      <c r="AG29" s="49"/>
    </row>
    <row r="30" spans="1:33" x14ac:dyDescent="0.2">
      <c r="A30" s="12">
        <f>'9'!A30</f>
        <v>22</v>
      </c>
      <c r="B30" s="12"/>
      <c r="C30" s="12" t="str">
        <f>'9'!C30</f>
        <v>Pesanggrahan</v>
      </c>
      <c r="D30" s="481">
        <v>0</v>
      </c>
      <c r="E30" s="481">
        <v>0</v>
      </c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55"/>
      <c r="U30" s="49"/>
      <c r="V30" s="52"/>
      <c r="W30" s="49"/>
      <c r="X30" s="49"/>
      <c r="Y30" s="49"/>
      <c r="Z30" s="49"/>
      <c r="AA30" s="49"/>
      <c r="AB30" s="49"/>
      <c r="AC30" s="49"/>
      <c r="AD30" s="55"/>
      <c r="AE30" s="49"/>
      <c r="AF30" s="55"/>
      <c r="AG30" s="49"/>
    </row>
    <row r="31" spans="1:33" x14ac:dyDescent="0.2">
      <c r="A31" s="12">
        <f>'9'!A31</f>
        <v>23</v>
      </c>
      <c r="B31" s="12" t="str">
        <f>'9'!B31</f>
        <v>Pacet</v>
      </c>
      <c r="C31" s="12" t="str">
        <f>'9'!C31</f>
        <v>Pacet</v>
      </c>
      <c r="D31" s="481">
        <v>0</v>
      </c>
      <c r="E31" s="481">
        <v>0</v>
      </c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55"/>
      <c r="U31" s="49"/>
      <c r="V31" s="52"/>
      <c r="W31" s="49"/>
      <c r="X31" s="49"/>
      <c r="Y31" s="49"/>
      <c r="Z31" s="49"/>
      <c r="AA31" s="49"/>
      <c r="AB31" s="49"/>
      <c r="AC31" s="49"/>
      <c r="AD31" s="55"/>
      <c r="AE31" s="49"/>
      <c r="AF31" s="55"/>
      <c r="AG31" s="49"/>
    </row>
    <row r="32" spans="1:33" x14ac:dyDescent="0.2">
      <c r="A32" s="12">
        <f>'9'!A32</f>
        <v>24</v>
      </c>
      <c r="B32" s="12"/>
      <c r="C32" s="12" t="str">
        <f>'9'!C32</f>
        <v>Pandan</v>
      </c>
      <c r="D32" s="481">
        <v>0</v>
      </c>
      <c r="E32" s="481">
        <v>0</v>
      </c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55"/>
      <c r="U32" s="49"/>
      <c r="V32" s="52"/>
      <c r="W32" s="49"/>
      <c r="X32" s="49"/>
      <c r="Y32" s="49"/>
      <c r="Z32" s="49"/>
      <c r="AA32" s="49"/>
      <c r="AB32" s="49"/>
      <c r="AC32" s="49"/>
      <c r="AD32" s="55"/>
      <c r="AE32" s="49"/>
      <c r="AF32" s="55"/>
      <c r="AG32" s="49"/>
    </row>
    <row r="33" spans="1:33" x14ac:dyDescent="0.2">
      <c r="A33" s="12">
        <f>'9'!A33</f>
        <v>25</v>
      </c>
      <c r="B33" s="12" t="str">
        <f>'9'!B33</f>
        <v>Trawas</v>
      </c>
      <c r="C33" s="12" t="str">
        <f>'9'!C33</f>
        <v>Trawas</v>
      </c>
      <c r="D33" s="481">
        <v>0</v>
      </c>
      <c r="E33" s="481">
        <v>0</v>
      </c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55"/>
      <c r="U33" s="49"/>
      <c r="V33" s="52"/>
      <c r="W33" s="49"/>
      <c r="X33" s="49"/>
      <c r="Y33" s="49"/>
      <c r="Z33" s="49"/>
      <c r="AA33" s="49"/>
      <c r="AB33" s="49"/>
      <c r="AC33" s="49"/>
      <c r="AD33" s="55"/>
      <c r="AE33" s="49"/>
      <c r="AF33" s="55"/>
      <c r="AG33" s="49"/>
    </row>
    <row r="34" spans="1:33" x14ac:dyDescent="0.2">
      <c r="A34" s="12">
        <f>'9'!A34</f>
        <v>26</v>
      </c>
      <c r="B34" s="12" t="str">
        <f>'9'!B34</f>
        <v>Gondang</v>
      </c>
      <c r="C34" s="12" t="str">
        <f>'9'!C34</f>
        <v>Gondang</v>
      </c>
      <c r="D34" s="481">
        <v>0</v>
      </c>
      <c r="E34" s="481">
        <v>0</v>
      </c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55"/>
      <c r="U34" s="49"/>
      <c r="V34" s="52"/>
      <c r="W34" s="49"/>
      <c r="X34" s="49"/>
      <c r="Y34" s="49"/>
      <c r="Z34" s="49"/>
      <c r="AA34" s="49"/>
      <c r="AB34" s="49"/>
      <c r="AC34" s="49"/>
      <c r="AD34" s="55"/>
      <c r="AE34" s="49"/>
      <c r="AF34" s="55"/>
      <c r="AG34" s="49"/>
    </row>
    <row r="35" spans="1:33" x14ac:dyDescent="0.2">
      <c r="A35" s="12">
        <f>'9'!A35</f>
        <v>27</v>
      </c>
      <c r="B35" s="12" t="str">
        <f>'9'!B35</f>
        <v>Jatirejo</v>
      </c>
      <c r="C35" s="12" t="str">
        <f>'9'!C35</f>
        <v>Jatirejo</v>
      </c>
      <c r="D35" s="481">
        <v>0</v>
      </c>
      <c r="E35" s="481">
        <v>0</v>
      </c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55"/>
      <c r="U35" s="49"/>
      <c r="V35" s="52"/>
      <c r="W35" s="49"/>
      <c r="X35" s="49"/>
      <c r="Y35" s="49"/>
      <c r="Z35" s="49"/>
      <c r="AA35" s="49"/>
      <c r="AB35" s="49"/>
      <c r="AC35" s="49"/>
      <c r="AD35" s="55"/>
      <c r="AE35" s="49"/>
      <c r="AF35" s="55"/>
      <c r="AG35" s="49"/>
    </row>
    <row r="36" spans="1:33" ht="15.75" x14ac:dyDescent="0.2">
      <c r="A36" s="271" t="s">
        <v>157</v>
      </c>
      <c r="B36" s="272"/>
      <c r="C36" s="275"/>
      <c r="D36" s="1081">
        <f>SUM(D9:D35)</f>
        <v>0</v>
      </c>
      <c r="E36" s="1081">
        <f>SUM(E9:E35)</f>
        <v>0</v>
      </c>
      <c r="F36" s="21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55"/>
      <c r="U36" s="49"/>
      <c r="V36" s="52"/>
      <c r="W36" s="49"/>
      <c r="X36" s="49"/>
      <c r="Y36" s="49"/>
      <c r="Z36" s="49"/>
      <c r="AA36" s="49"/>
      <c r="AB36" s="49"/>
      <c r="AC36" s="49"/>
      <c r="AD36" s="55"/>
      <c r="AE36" s="49"/>
      <c r="AF36" s="55"/>
      <c r="AG36" s="49"/>
    </row>
    <row r="37" spans="1:33" ht="16.5" thickBot="1" x14ac:dyDescent="0.25">
      <c r="A37" s="259" t="s">
        <v>251</v>
      </c>
      <c r="B37" s="301"/>
      <c r="C37" s="301"/>
      <c r="D37" s="1082"/>
      <c r="E37" s="1083">
        <v>0</v>
      </c>
      <c r="F37" s="21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55"/>
      <c r="U37" s="49"/>
      <c r="V37" s="52"/>
      <c r="W37" s="49"/>
      <c r="X37" s="49"/>
      <c r="Y37" s="49"/>
      <c r="Z37" s="49"/>
      <c r="AA37" s="49"/>
      <c r="AB37" s="49"/>
      <c r="AC37" s="49"/>
      <c r="AD37" s="55"/>
      <c r="AE37" s="49"/>
      <c r="AF37" s="55"/>
      <c r="AG37" s="49"/>
    </row>
    <row r="38" spans="1:33" ht="18" x14ac:dyDescent="0.2">
      <c r="A38" s="84"/>
      <c r="B38" s="86"/>
      <c r="C38" s="86"/>
      <c r="D38" s="86"/>
      <c r="E38" s="86"/>
      <c r="F38" s="36"/>
    </row>
    <row r="39" spans="1:33" x14ac:dyDescent="0.2">
      <c r="A39" s="689" t="s">
        <v>1344</v>
      </c>
      <c r="B39" s="177"/>
    </row>
    <row r="40" spans="1:33" x14ac:dyDescent="0.2">
      <c r="A40" s="689" t="s">
        <v>959</v>
      </c>
      <c r="B40" s="177"/>
    </row>
    <row r="41" spans="1:33" x14ac:dyDescent="0.2">
      <c r="A41" s="177"/>
      <c r="B41" s="177"/>
    </row>
    <row r="43" spans="1:33" x14ac:dyDescent="0.2">
      <c r="E43" s="91"/>
    </row>
  </sheetData>
  <mergeCells count="2">
    <mergeCell ref="A3:E3"/>
    <mergeCell ref="G7:I7"/>
  </mergeCells>
  <phoneticPr fontId="0" type="noConversion"/>
  <printOptions horizontalCentered="1"/>
  <pageMargins left="0.88" right="0.84" top="1.1499999999999999" bottom="0.5" header="0" footer="0"/>
  <pageSetup paperSize="130" scale="73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0"/>
    <pageSetUpPr fitToPage="1"/>
  </sheetPr>
  <dimension ref="A1:U43"/>
  <sheetViews>
    <sheetView view="pageBreakPreview" topLeftCell="B7" zoomScale="60" zoomScaleNormal="57" workbookViewId="0">
      <selection activeCell="G18" sqref="G18"/>
    </sheetView>
  </sheetViews>
  <sheetFormatPr defaultColWidth="11.42578125" defaultRowHeight="15" x14ac:dyDescent="0.2"/>
  <cols>
    <col min="1" max="1" width="5.7109375" style="4" customWidth="1"/>
    <col min="2" max="3" width="21.7109375" style="4" customWidth="1"/>
    <col min="4" max="6" width="11.7109375" style="4" customWidth="1"/>
    <col min="7" max="7" width="15.85546875" style="4" customWidth="1"/>
    <col min="8" max="13" width="11.7109375" style="4" customWidth="1"/>
    <col min="14" max="14" width="16" style="4" customWidth="1"/>
    <col min="15" max="20" width="11.7109375" style="4" customWidth="1"/>
    <col min="21" max="16384" width="11.42578125" style="4"/>
  </cols>
  <sheetData>
    <row r="1" spans="1:21" x14ac:dyDescent="0.2">
      <c r="A1" s="3" t="s">
        <v>52</v>
      </c>
    </row>
    <row r="3" spans="1:21" s="203" customFormat="1" ht="16.5" x14ac:dyDescent="0.2">
      <c r="A3" s="207" t="s">
        <v>214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</row>
    <row r="4" spans="1:21" s="203" customFormat="1" ht="16.5" x14ac:dyDescent="0.2">
      <c r="I4" s="210" t="str">
        <f>'1'!E5</f>
        <v>KABUPATEN</v>
      </c>
      <c r="J4" s="206" t="str">
        <f>'1'!F5</f>
        <v>MOJOKERTO</v>
      </c>
      <c r="L4" s="207"/>
      <c r="M4" s="207"/>
      <c r="N4" s="207"/>
      <c r="O4" s="207"/>
      <c r="P4" s="207"/>
      <c r="Q4" s="207"/>
    </row>
    <row r="5" spans="1:21" s="203" customFormat="1" ht="16.5" x14ac:dyDescent="0.2">
      <c r="I5" s="210" t="str">
        <f>'1'!E6</f>
        <v xml:space="preserve">TAHUN </v>
      </c>
      <c r="J5" s="206">
        <f>'1'!F6</f>
        <v>2021</v>
      </c>
      <c r="L5" s="207"/>
      <c r="M5" s="207"/>
      <c r="N5" s="207"/>
      <c r="O5" s="207"/>
      <c r="P5" s="207"/>
      <c r="Q5" s="207"/>
    </row>
    <row r="6" spans="1:21" ht="15.75" thickBot="1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</row>
    <row r="7" spans="1:21" ht="14.25" customHeight="1" x14ac:dyDescent="0.2">
      <c r="A7" s="1171" t="s">
        <v>153</v>
      </c>
      <c r="B7" s="1171" t="s">
        <v>154</v>
      </c>
      <c r="C7" s="1219" t="s">
        <v>156</v>
      </c>
      <c r="D7" s="11" t="s">
        <v>66</v>
      </c>
      <c r="E7" s="77"/>
      <c r="F7" s="77"/>
      <c r="G7" s="77"/>
      <c r="H7" s="77"/>
      <c r="I7" s="77"/>
      <c r="J7" s="77"/>
      <c r="K7" s="78"/>
      <c r="L7" s="77"/>
      <c r="M7" s="77"/>
      <c r="N7" s="78"/>
      <c r="O7" s="77"/>
      <c r="P7" s="77"/>
      <c r="Q7" s="77"/>
      <c r="R7" s="77"/>
      <c r="S7" s="77"/>
      <c r="T7" s="1105"/>
      <c r="U7" s="14"/>
    </row>
    <row r="8" spans="1:21" ht="19.5" customHeight="1" x14ac:dyDescent="0.2">
      <c r="A8" s="1171"/>
      <c r="B8" s="1171"/>
      <c r="C8" s="1219"/>
      <c r="D8" s="1167" t="s">
        <v>67</v>
      </c>
      <c r="E8" s="1168"/>
      <c r="F8" s="1168"/>
      <c r="G8" s="1169"/>
      <c r="H8" s="1249" t="s">
        <v>68</v>
      </c>
      <c r="I8" s="1250"/>
      <c r="J8" s="1251"/>
      <c r="K8" s="1224" t="s">
        <v>60</v>
      </c>
      <c r="L8" s="1179"/>
      <c r="M8" s="1179"/>
      <c r="N8" s="1180"/>
      <c r="O8" s="1224" t="s">
        <v>676</v>
      </c>
      <c r="P8" s="1179"/>
      <c r="Q8" s="1179"/>
      <c r="R8" s="1249" t="s">
        <v>632</v>
      </c>
      <c r="S8" s="1250"/>
      <c r="T8" s="1251"/>
      <c r="U8" s="14"/>
    </row>
    <row r="9" spans="1:21" ht="20.25" customHeight="1" x14ac:dyDescent="0.2">
      <c r="A9" s="1171"/>
      <c r="B9" s="1171"/>
      <c r="C9" s="1219"/>
      <c r="D9" s="1167" t="s">
        <v>18</v>
      </c>
      <c r="E9" s="1168"/>
      <c r="F9" s="1169"/>
      <c r="G9" s="1164" t="s">
        <v>187</v>
      </c>
      <c r="H9" s="1252"/>
      <c r="I9" s="1253"/>
      <c r="J9" s="1254"/>
      <c r="K9" s="1246" t="s">
        <v>18</v>
      </c>
      <c r="L9" s="1168"/>
      <c r="M9" s="1169"/>
      <c r="N9" s="1164" t="s">
        <v>187</v>
      </c>
      <c r="O9" s="1246" t="s">
        <v>18</v>
      </c>
      <c r="P9" s="1168"/>
      <c r="Q9" s="1169"/>
      <c r="R9" s="1252"/>
      <c r="S9" s="1253"/>
      <c r="T9" s="1254"/>
      <c r="U9" s="14"/>
    </row>
    <row r="10" spans="1:21" x14ac:dyDescent="0.2">
      <c r="A10" s="1172"/>
      <c r="B10" s="1172"/>
      <c r="C10" s="1220"/>
      <c r="D10" s="19" t="s">
        <v>27</v>
      </c>
      <c r="E10" s="19" t="s">
        <v>28</v>
      </c>
      <c r="F10" s="19" t="s">
        <v>29</v>
      </c>
      <c r="G10" s="1166"/>
      <c r="H10" s="19" t="s">
        <v>27</v>
      </c>
      <c r="I10" s="19" t="s">
        <v>28</v>
      </c>
      <c r="J10" s="19" t="s">
        <v>29</v>
      </c>
      <c r="K10" s="19" t="s">
        <v>27</v>
      </c>
      <c r="L10" s="70" t="s">
        <v>28</v>
      </c>
      <c r="M10" s="19" t="s">
        <v>29</v>
      </c>
      <c r="N10" s="1166"/>
      <c r="O10" s="19" t="s">
        <v>27</v>
      </c>
      <c r="P10" s="70" t="s">
        <v>28</v>
      </c>
      <c r="Q10" s="19" t="s">
        <v>29</v>
      </c>
      <c r="R10" s="19" t="s">
        <v>27</v>
      </c>
      <c r="S10" s="19" t="s">
        <v>28</v>
      </c>
      <c r="T10" s="19" t="s">
        <v>29</v>
      </c>
    </row>
    <row r="11" spans="1:21" x14ac:dyDescent="0.2">
      <c r="A11" s="129">
        <v>1</v>
      </c>
      <c r="B11" s="129">
        <v>2</v>
      </c>
      <c r="C11" s="129">
        <v>3</v>
      </c>
      <c r="D11" s="129">
        <v>4</v>
      </c>
      <c r="E11" s="129">
        <v>5</v>
      </c>
      <c r="F11" s="129">
        <v>6</v>
      </c>
      <c r="G11" s="129">
        <v>7</v>
      </c>
      <c r="H11" s="129">
        <v>8</v>
      </c>
      <c r="I11" s="129">
        <v>9</v>
      </c>
      <c r="J11" s="129">
        <v>10</v>
      </c>
      <c r="K11" s="129">
        <v>11</v>
      </c>
      <c r="L11" s="129">
        <v>12</v>
      </c>
      <c r="M11" s="129">
        <v>13</v>
      </c>
      <c r="N11" s="129">
        <v>14</v>
      </c>
      <c r="O11" s="129">
        <v>15</v>
      </c>
      <c r="P11" s="129">
        <v>16</v>
      </c>
      <c r="Q11" s="129">
        <v>17</v>
      </c>
      <c r="R11" s="129">
        <v>18</v>
      </c>
      <c r="S11" s="129">
        <v>19</v>
      </c>
      <c r="T11" s="129">
        <v>20</v>
      </c>
    </row>
    <row r="12" spans="1:21" ht="20.25" customHeight="1" x14ac:dyDescent="0.2">
      <c r="A12" s="12">
        <f>'9'!A9</f>
        <v>1</v>
      </c>
      <c r="B12" s="12" t="str">
        <f>'9'!B9</f>
        <v>Sooko</v>
      </c>
      <c r="C12" s="12" t="str">
        <f>'9'!C9</f>
        <v>Sooko</v>
      </c>
      <c r="D12" s="125">
        <v>0</v>
      </c>
      <c r="E12" s="125">
        <v>0</v>
      </c>
      <c r="F12" s="125">
        <f>D12+E12</f>
        <v>0</v>
      </c>
      <c r="G12" s="125">
        <v>0</v>
      </c>
      <c r="H12" s="125">
        <v>0</v>
      </c>
      <c r="I12" s="125">
        <v>0</v>
      </c>
      <c r="J12" s="125">
        <f t="shared" ref="J12:J31" si="0">H12+I12</f>
        <v>0</v>
      </c>
      <c r="K12" s="168">
        <v>0</v>
      </c>
      <c r="L12" s="167">
        <v>0</v>
      </c>
      <c r="M12" s="126">
        <f t="shared" ref="M12:M31" si="1">K12+L12</f>
        <v>0</v>
      </c>
      <c r="N12" s="168">
        <v>0</v>
      </c>
      <c r="O12" s="168">
        <v>0</v>
      </c>
      <c r="P12" s="168">
        <v>0</v>
      </c>
      <c r="Q12" s="126">
        <f t="shared" ref="Q12:Q31" si="2">O12+P12</f>
        <v>0</v>
      </c>
      <c r="R12" s="125">
        <v>0</v>
      </c>
      <c r="S12" s="125">
        <v>0</v>
      </c>
      <c r="T12" s="125">
        <f>R12+S12</f>
        <v>0</v>
      </c>
      <c r="U12" s="178"/>
    </row>
    <row r="13" spans="1:21" ht="20.25" customHeight="1" x14ac:dyDescent="0.2">
      <c r="A13" s="12">
        <f>'9'!A10</f>
        <v>2</v>
      </c>
      <c r="B13" s="12" t="str">
        <f>'9'!B10</f>
        <v>Trowulan</v>
      </c>
      <c r="C13" s="12" t="str">
        <f>'9'!C10</f>
        <v>Trowulan</v>
      </c>
      <c r="D13" s="125">
        <v>0</v>
      </c>
      <c r="E13" s="125">
        <v>0</v>
      </c>
      <c r="F13" s="125">
        <f t="shared" ref="F13:F20" si="3">D13+E13</f>
        <v>0</v>
      </c>
      <c r="G13" s="125">
        <v>0</v>
      </c>
      <c r="H13" s="125">
        <v>0</v>
      </c>
      <c r="I13" s="125">
        <v>0</v>
      </c>
      <c r="J13" s="125">
        <f t="shared" si="0"/>
        <v>0</v>
      </c>
      <c r="K13" s="169">
        <v>0</v>
      </c>
      <c r="L13" s="127">
        <v>0</v>
      </c>
      <c r="M13" s="125">
        <f t="shared" si="1"/>
        <v>0</v>
      </c>
      <c r="N13" s="169">
        <v>0</v>
      </c>
      <c r="O13" s="169">
        <v>0</v>
      </c>
      <c r="P13" s="127">
        <v>0</v>
      </c>
      <c r="Q13" s="125">
        <f t="shared" si="2"/>
        <v>0</v>
      </c>
      <c r="R13" s="125">
        <v>0</v>
      </c>
      <c r="S13" s="125">
        <v>0</v>
      </c>
      <c r="T13" s="125">
        <f>R13+S13</f>
        <v>0</v>
      </c>
      <c r="U13" s="178"/>
    </row>
    <row r="14" spans="1:21" ht="20.25" customHeight="1" x14ac:dyDescent="0.2">
      <c r="A14" s="12">
        <f>'9'!A11</f>
        <v>3</v>
      </c>
      <c r="B14" s="12"/>
      <c r="C14" s="12" t="str">
        <f>'9'!C11</f>
        <v>Tawangsari</v>
      </c>
      <c r="D14" s="125">
        <v>0</v>
      </c>
      <c r="E14" s="125">
        <v>0</v>
      </c>
      <c r="F14" s="125">
        <f t="shared" si="3"/>
        <v>0</v>
      </c>
      <c r="G14" s="125">
        <v>0</v>
      </c>
      <c r="H14" s="125">
        <v>0</v>
      </c>
      <c r="I14" s="125">
        <v>0</v>
      </c>
      <c r="J14" s="125">
        <f t="shared" si="0"/>
        <v>0</v>
      </c>
      <c r="K14" s="169">
        <v>0</v>
      </c>
      <c r="L14" s="127">
        <v>0</v>
      </c>
      <c r="M14" s="125">
        <f t="shared" si="1"/>
        <v>0</v>
      </c>
      <c r="N14" s="169">
        <v>0</v>
      </c>
      <c r="O14" s="169">
        <v>0</v>
      </c>
      <c r="P14" s="127">
        <v>0</v>
      </c>
      <c r="Q14" s="125">
        <f t="shared" si="2"/>
        <v>0</v>
      </c>
      <c r="R14" s="125">
        <v>0</v>
      </c>
      <c r="S14" s="125">
        <v>0</v>
      </c>
      <c r="T14" s="125">
        <f>R14+S14</f>
        <v>0</v>
      </c>
      <c r="U14" s="178"/>
    </row>
    <row r="15" spans="1:21" ht="20.25" customHeight="1" x14ac:dyDescent="0.2">
      <c r="A15" s="12">
        <f>'9'!A12</f>
        <v>4</v>
      </c>
      <c r="B15" s="12" t="str">
        <f>'9'!B12</f>
        <v>Puri</v>
      </c>
      <c r="C15" s="12" t="str">
        <f>'9'!C12</f>
        <v>Puri</v>
      </c>
      <c r="D15" s="125">
        <v>0</v>
      </c>
      <c r="E15" s="125">
        <v>0</v>
      </c>
      <c r="F15" s="125">
        <f t="shared" si="3"/>
        <v>0</v>
      </c>
      <c r="G15" s="125">
        <v>0</v>
      </c>
      <c r="H15" s="125">
        <v>0</v>
      </c>
      <c r="I15" s="125">
        <v>0</v>
      </c>
      <c r="J15" s="125">
        <f>H15+I15</f>
        <v>0</v>
      </c>
      <c r="K15" s="169">
        <v>0</v>
      </c>
      <c r="L15" s="127">
        <v>0</v>
      </c>
      <c r="M15" s="125">
        <f t="shared" si="1"/>
        <v>0</v>
      </c>
      <c r="N15" s="169">
        <v>0</v>
      </c>
      <c r="O15" s="169">
        <v>0</v>
      </c>
      <c r="P15" s="127">
        <v>0</v>
      </c>
      <c r="Q15" s="125">
        <f t="shared" si="2"/>
        <v>0</v>
      </c>
      <c r="R15" s="125">
        <v>0</v>
      </c>
      <c r="S15" s="125">
        <v>0</v>
      </c>
      <c r="T15" s="125">
        <f>R15+S15</f>
        <v>0</v>
      </c>
      <c r="U15" s="178"/>
    </row>
    <row r="16" spans="1:21" ht="20.25" customHeight="1" x14ac:dyDescent="0.2">
      <c r="A16" s="12">
        <f>'9'!A13</f>
        <v>5</v>
      </c>
      <c r="B16" s="12" t="str">
        <f>'9'!B13</f>
        <v>Mojoanyar</v>
      </c>
      <c r="C16" s="12" t="str">
        <f>'9'!C13</f>
        <v>Gayaman</v>
      </c>
      <c r="D16" s="125">
        <v>0</v>
      </c>
      <c r="E16" s="125">
        <v>0</v>
      </c>
      <c r="F16" s="125">
        <f>D16+E16</f>
        <v>0</v>
      </c>
      <c r="G16" s="125">
        <v>0</v>
      </c>
      <c r="H16" s="125">
        <v>0</v>
      </c>
      <c r="I16" s="125">
        <v>0</v>
      </c>
      <c r="J16" s="125">
        <f t="shared" si="0"/>
        <v>0</v>
      </c>
      <c r="K16" s="169">
        <v>0</v>
      </c>
      <c r="L16" s="127">
        <v>0</v>
      </c>
      <c r="M16" s="125">
        <f t="shared" si="1"/>
        <v>0</v>
      </c>
      <c r="N16" s="169">
        <v>0</v>
      </c>
      <c r="O16" s="169">
        <v>0</v>
      </c>
      <c r="P16" s="127">
        <v>0</v>
      </c>
      <c r="Q16" s="125">
        <f t="shared" si="2"/>
        <v>0</v>
      </c>
      <c r="R16" s="125">
        <v>0</v>
      </c>
      <c r="S16" s="125">
        <v>0</v>
      </c>
      <c r="T16" s="125">
        <f t="shared" ref="T16:T31" si="4">R16+S16</f>
        <v>0</v>
      </c>
      <c r="U16" s="178"/>
    </row>
    <row r="17" spans="1:21" ht="20.25" customHeight="1" x14ac:dyDescent="0.2">
      <c r="A17" s="12">
        <f>'9'!A14</f>
        <v>6</v>
      </c>
      <c r="B17" s="12" t="str">
        <f>'9'!B14</f>
        <v>Bangsal</v>
      </c>
      <c r="C17" s="12" t="str">
        <f>'9'!C14</f>
        <v>Bangsal</v>
      </c>
      <c r="D17" s="125">
        <v>0</v>
      </c>
      <c r="E17" s="125">
        <v>0</v>
      </c>
      <c r="F17" s="125">
        <f t="shared" si="3"/>
        <v>0</v>
      </c>
      <c r="G17" s="125">
        <v>0</v>
      </c>
      <c r="H17" s="125">
        <v>0</v>
      </c>
      <c r="I17" s="125">
        <v>0</v>
      </c>
      <c r="J17" s="125">
        <f t="shared" si="0"/>
        <v>0</v>
      </c>
      <c r="K17" s="169">
        <v>0</v>
      </c>
      <c r="L17" s="127">
        <v>0</v>
      </c>
      <c r="M17" s="125">
        <f t="shared" si="1"/>
        <v>0</v>
      </c>
      <c r="N17" s="169">
        <v>0</v>
      </c>
      <c r="O17" s="169">
        <v>0</v>
      </c>
      <c r="P17" s="127">
        <v>0</v>
      </c>
      <c r="Q17" s="125">
        <f t="shared" si="2"/>
        <v>0</v>
      </c>
      <c r="R17" s="125">
        <v>0</v>
      </c>
      <c r="S17" s="125">
        <v>0</v>
      </c>
      <c r="T17" s="125">
        <f t="shared" si="4"/>
        <v>0</v>
      </c>
      <c r="U17" s="178"/>
    </row>
    <row r="18" spans="1:21" ht="20.25" customHeight="1" x14ac:dyDescent="0.2">
      <c r="A18" s="12">
        <f>'9'!A15</f>
        <v>7</v>
      </c>
      <c r="B18" s="12" t="str">
        <f>'9'!B15</f>
        <v>Gedeg</v>
      </c>
      <c r="C18" s="12" t="str">
        <f>'9'!C15</f>
        <v>Gedeg</v>
      </c>
      <c r="D18" s="125">
        <v>0</v>
      </c>
      <c r="E18" s="125">
        <v>0</v>
      </c>
      <c r="F18" s="125">
        <f t="shared" si="3"/>
        <v>0</v>
      </c>
      <c r="G18" s="125">
        <v>0</v>
      </c>
      <c r="H18" s="125">
        <v>0</v>
      </c>
      <c r="I18" s="125">
        <v>0</v>
      </c>
      <c r="J18" s="125">
        <f t="shared" si="0"/>
        <v>0</v>
      </c>
      <c r="K18" s="169">
        <v>0</v>
      </c>
      <c r="L18" s="127">
        <v>0</v>
      </c>
      <c r="M18" s="125">
        <f t="shared" si="1"/>
        <v>0</v>
      </c>
      <c r="N18" s="169">
        <v>0</v>
      </c>
      <c r="O18" s="169">
        <v>0</v>
      </c>
      <c r="P18" s="127">
        <v>0</v>
      </c>
      <c r="Q18" s="125">
        <f t="shared" si="2"/>
        <v>0</v>
      </c>
      <c r="R18" s="125">
        <v>0</v>
      </c>
      <c r="S18" s="125">
        <v>0</v>
      </c>
      <c r="T18" s="125">
        <f t="shared" si="4"/>
        <v>0</v>
      </c>
      <c r="U18" s="178"/>
    </row>
    <row r="19" spans="1:21" ht="20.25" customHeight="1" x14ac:dyDescent="0.2">
      <c r="A19" s="12">
        <f>'9'!A16</f>
        <v>8</v>
      </c>
      <c r="B19" s="12"/>
      <c r="C19" s="12" t="str">
        <f>'9'!C16</f>
        <v>Lespadangan</v>
      </c>
      <c r="D19" s="125">
        <v>0</v>
      </c>
      <c r="E19" s="125">
        <v>0</v>
      </c>
      <c r="F19" s="125">
        <f t="shared" si="3"/>
        <v>0</v>
      </c>
      <c r="G19" s="125">
        <v>0</v>
      </c>
      <c r="H19" s="125">
        <v>0</v>
      </c>
      <c r="I19" s="125">
        <v>0</v>
      </c>
      <c r="J19" s="125">
        <f t="shared" si="0"/>
        <v>0</v>
      </c>
      <c r="K19" s="169">
        <v>0</v>
      </c>
      <c r="L19" s="127">
        <v>0</v>
      </c>
      <c r="M19" s="125">
        <f t="shared" si="1"/>
        <v>0</v>
      </c>
      <c r="N19" s="169">
        <v>0</v>
      </c>
      <c r="O19" s="169">
        <v>0</v>
      </c>
      <c r="P19" s="127">
        <v>0</v>
      </c>
      <c r="Q19" s="125">
        <f t="shared" si="2"/>
        <v>0</v>
      </c>
      <c r="R19" s="125">
        <v>0</v>
      </c>
      <c r="S19" s="125">
        <v>0</v>
      </c>
      <c r="T19" s="125">
        <f t="shared" si="4"/>
        <v>0</v>
      </c>
      <c r="U19" s="178"/>
    </row>
    <row r="20" spans="1:21" ht="20.25" customHeight="1" x14ac:dyDescent="0.2">
      <c r="A20" s="12">
        <f>'9'!A17</f>
        <v>9</v>
      </c>
      <c r="B20" s="12" t="str">
        <f>'9'!B17</f>
        <v>Kemlagi</v>
      </c>
      <c r="C20" s="12" t="str">
        <f>'9'!C17</f>
        <v>Kemlagi</v>
      </c>
      <c r="D20" s="125">
        <v>0</v>
      </c>
      <c r="E20" s="125">
        <v>0</v>
      </c>
      <c r="F20" s="125">
        <f t="shared" si="3"/>
        <v>0</v>
      </c>
      <c r="G20" s="125">
        <v>0</v>
      </c>
      <c r="H20" s="125">
        <v>0</v>
      </c>
      <c r="I20" s="125">
        <v>0</v>
      </c>
      <c r="J20" s="125">
        <f t="shared" si="0"/>
        <v>0</v>
      </c>
      <c r="K20" s="169">
        <v>0</v>
      </c>
      <c r="L20" s="127">
        <v>0</v>
      </c>
      <c r="M20" s="125">
        <f t="shared" si="1"/>
        <v>0</v>
      </c>
      <c r="N20" s="169">
        <v>0</v>
      </c>
      <c r="O20" s="169">
        <v>0</v>
      </c>
      <c r="P20" s="127">
        <v>0</v>
      </c>
      <c r="Q20" s="125">
        <f t="shared" si="2"/>
        <v>0</v>
      </c>
      <c r="R20" s="125">
        <v>0</v>
      </c>
      <c r="S20" s="125">
        <v>0</v>
      </c>
      <c r="T20" s="125">
        <f t="shared" si="4"/>
        <v>0</v>
      </c>
      <c r="U20" s="178"/>
    </row>
    <row r="21" spans="1:21" ht="20.25" customHeight="1" x14ac:dyDescent="0.2">
      <c r="A21" s="12">
        <f>'9'!A18</f>
        <v>10</v>
      </c>
      <c r="B21" s="12"/>
      <c r="C21" s="12" t="str">
        <f>'9'!C18</f>
        <v>Kedungsari</v>
      </c>
      <c r="D21" s="125">
        <v>0</v>
      </c>
      <c r="E21" s="125">
        <v>0</v>
      </c>
      <c r="F21" s="125">
        <f>D21+E21</f>
        <v>0</v>
      </c>
      <c r="G21" s="125">
        <v>0</v>
      </c>
      <c r="H21" s="125">
        <v>0</v>
      </c>
      <c r="I21" s="125">
        <v>0</v>
      </c>
      <c r="J21" s="125">
        <f t="shared" si="0"/>
        <v>0</v>
      </c>
      <c r="K21" s="169">
        <v>0</v>
      </c>
      <c r="L21" s="127">
        <v>0</v>
      </c>
      <c r="M21" s="125">
        <f t="shared" si="1"/>
        <v>0</v>
      </c>
      <c r="N21" s="169">
        <v>0</v>
      </c>
      <c r="O21" s="169">
        <v>0</v>
      </c>
      <c r="P21" s="127">
        <v>0</v>
      </c>
      <c r="Q21" s="125">
        <f t="shared" si="2"/>
        <v>0</v>
      </c>
      <c r="R21" s="125">
        <v>0</v>
      </c>
      <c r="S21" s="125">
        <v>0</v>
      </c>
      <c r="T21" s="125">
        <f t="shared" si="4"/>
        <v>0</v>
      </c>
      <c r="U21" s="178"/>
    </row>
    <row r="22" spans="1:21" ht="20.25" customHeight="1" x14ac:dyDescent="0.2">
      <c r="A22" s="12">
        <f>'9'!A19</f>
        <v>11</v>
      </c>
      <c r="B22" s="12" t="str">
        <f>'9'!B19</f>
        <v>Dawarblandong</v>
      </c>
      <c r="C22" s="12" t="str">
        <f>'9'!C19</f>
        <v>Dawarblandong</v>
      </c>
      <c r="D22" s="125">
        <v>0</v>
      </c>
      <c r="E22" s="125">
        <v>0</v>
      </c>
      <c r="F22" s="125">
        <f t="shared" ref="F22:F31" si="5">D22+E22</f>
        <v>0</v>
      </c>
      <c r="G22" s="125">
        <v>0</v>
      </c>
      <c r="H22" s="125">
        <v>0</v>
      </c>
      <c r="I22" s="125">
        <v>0</v>
      </c>
      <c r="J22" s="125">
        <f t="shared" si="0"/>
        <v>0</v>
      </c>
      <c r="K22" s="169">
        <v>0</v>
      </c>
      <c r="L22" s="127">
        <v>0</v>
      </c>
      <c r="M22" s="125">
        <f t="shared" si="1"/>
        <v>0</v>
      </c>
      <c r="N22" s="169">
        <v>0</v>
      </c>
      <c r="O22" s="169">
        <v>0</v>
      </c>
      <c r="P22" s="127">
        <v>0</v>
      </c>
      <c r="Q22" s="125">
        <f t="shared" si="2"/>
        <v>0</v>
      </c>
      <c r="R22" s="125">
        <v>0</v>
      </c>
      <c r="S22" s="125">
        <v>0</v>
      </c>
      <c r="T22" s="125">
        <f t="shared" si="4"/>
        <v>0</v>
      </c>
      <c r="U22" s="178"/>
    </row>
    <row r="23" spans="1:21" ht="20.25" customHeight="1" x14ac:dyDescent="0.2">
      <c r="A23" s="12">
        <f>'9'!A20</f>
        <v>12</v>
      </c>
      <c r="B23" s="12" t="str">
        <f>'9'!B20</f>
        <v>Jetis</v>
      </c>
      <c r="C23" s="12" t="str">
        <f>'9'!C20</f>
        <v>Kupang</v>
      </c>
      <c r="D23" s="125">
        <v>0</v>
      </c>
      <c r="E23" s="125">
        <v>0</v>
      </c>
      <c r="F23" s="125">
        <f t="shared" si="5"/>
        <v>0</v>
      </c>
      <c r="G23" s="125">
        <v>0</v>
      </c>
      <c r="H23" s="125">
        <v>0</v>
      </c>
      <c r="I23" s="125">
        <v>0</v>
      </c>
      <c r="J23" s="125">
        <f t="shared" si="0"/>
        <v>0</v>
      </c>
      <c r="K23" s="169">
        <v>0</v>
      </c>
      <c r="L23" s="127">
        <v>0</v>
      </c>
      <c r="M23" s="125">
        <f t="shared" si="1"/>
        <v>0</v>
      </c>
      <c r="N23" s="169">
        <v>0</v>
      </c>
      <c r="O23" s="169">
        <v>0</v>
      </c>
      <c r="P23" s="127">
        <v>0</v>
      </c>
      <c r="Q23" s="125">
        <f t="shared" si="2"/>
        <v>0</v>
      </c>
      <c r="R23" s="125">
        <v>0</v>
      </c>
      <c r="S23" s="125">
        <v>0</v>
      </c>
      <c r="T23" s="125">
        <f t="shared" si="4"/>
        <v>0</v>
      </c>
      <c r="U23" s="178"/>
    </row>
    <row r="24" spans="1:21" ht="20.25" customHeight="1" x14ac:dyDescent="0.2">
      <c r="A24" s="12">
        <f>'9'!A21</f>
        <v>13</v>
      </c>
      <c r="B24" s="12"/>
      <c r="C24" s="12" t="str">
        <f>'9'!C21</f>
        <v>Jetis</v>
      </c>
      <c r="D24" s="125">
        <v>0</v>
      </c>
      <c r="E24" s="125">
        <v>0</v>
      </c>
      <c r="F24" s="125">
        <f t="shared" si="5"/>
        <v>0</v>
      </c>
      <c r="G24" s="125">
        <v>0</v>
      </c>
      <c r="H24" s="125">
        <v>0</v>
      </c>
      <c r="I24" s="125">
        <v>0</v>
      </c>
      <c r="J24" s="125">
        <f t="shared" si="0"/>
        <v>0</v>
      </c>
      <c r="K24" s="169">
        <v>0</v>
      </c>
      <c r="L24" s="127">
        <v>0</v>
      </c>
      <c r="M24" s="125">
        <f t="shared" si="1"/>
        <v>0</v>
      </c>
      <c r="N24" s="169">
        <v>0</v>
      </c>
      <c r="O24" s="169">
        <v>0</v>
      </c>
      <c r="P24" s="127">
        <v>0</v>
      </c>
      <c r="Q24" s="125">
        <f t="shared" si="2"/>
        <v>0</v>
      </c>
      <c r="R24" s="125">
        <v>0</v>
      </c>
      <c r="S24" s="125">
        <v>0</v>
      </c>
      <c r="T24" s="125">
        <f t="shared" si="4"/>
        <v>0</v>
      </c>
      <c r="U24" s="178"/>
    </row>
    <row r="25" spans="1:21" ht="20.25" customHeight="1" x14ac:dyDescent="0.2">
      <c r="A25" s="12">
        <f>'9'!A22</f>
        <v>14</v>
      </c>
      <c r="B25" s="12" t="str">
        <f>'9'!B22</f>
        <v>Mojosari</v>
      </c>
      <c r="C25" s="12" t="str">
        <f>'9'!C22</f>
        <v>Mojosari</v>
      </c>
      <c r="D25" s="125">
        <v>0</v>
      </c>
      <c r="E25" s="125">
        <v>0</v>
      </c>
      <c r="F25" s="125">
        <f t="shared" si="5"/>
        <v>0</v>
      </c>
      <c r="G25" s="125">
        <v>0</v>
      </c>
      <c r="H25" s="125">
        <v>0</v>
      </c>
      <c r="I25" s="125">
        <v>0</v>
      </c>
      <c r="J25" s="125">
        <f t="shared" si="0"/>
        <v>0</v>
      </c>
      <c r="K25" s="169">
        <v>0</v>
      </c>
      <c r="L25" s="127">
        <v>0</v>
      </c>
      <c r="M25" s="125">
        <f t="shared" si="1"/>
        <v>0</v>
      </c>
      <c r="N25" s="169">
        <v>0</v>
      </c>
      <c r="O25" s="169">
        <v>0</v>
      </c>
      <c r="P25" s="127">
        <v>0</v>
      </c>
      <c r="Q25" s="125">
        <f t="shared" si="2"/>
        <v>0</v>
      </c>
      <c r="R25" s="125">
        <v>0</v>
      </c>
      <c r="S25" s="125">
        <v>0</v>
      </c>
      <c r="T25" s="125">
        <f t="shared" si="4"/>
        <v>0</v>
      </c>
      <c r="U25" s="178"/>
    </row>
    <row r="26" spans="1:21" ht="20.25" customHeight="1" x14ac:dyDescent="0.2">
      <c r="A26" s="12">
        <f>'9'!A23</f>
        <v>15</v>
      </c>
      <c r="B26" s="12"/>
      <c r="C26" s="12" t="str">
        <f>'9'!C23</f>
        <v>Modopuro</v>
      </c>
      <c r="D26" s="125">
        <v>0</v>
      </c>
      <c r="E26" s="125">
        <v>0</v>
      </c>
      <c r="F26" s="125">
        <f t="shared" si="5"/>
        <v>0</v>
      </c>
      <c r="G26" s="125">
        <v>0</v>
      </c>
      <c r="H26" s="125">
        <v>0</v>
      </c>
      <c r="I26" s="125">
        <v>0</v>
      </c>
      <c r="J26" s="125">
        <f t="shared" si="0"/>
        <v>0</v>
      </c>
      <c r="K26" s="169">
        <v>0</v>
      </c>
      <c r="L26" s="127">
        <v>0</v>
      </c>
      <c r="M26" s="125">
        <f t="shared" si="1"/>
        <v>0</v>
      </c>
      <c r="N26" s="169">
        <v>0</v>
      </c>
      <c r="O26" s="169">
        <v>0</v>
      </c>
      <c r="P26" s="127">
        <v>0</v>
      </c>
      <c r="Q26" s="125">
        <f t="shared" si="2"/>
        <v>0</v>
      </c>
      <c r="R26" s="125">
        <v>0</v>
      </c>
      <c r="S26" s="125">
        <v>0</v>
      </c>
      <c r="T26" s="125">
        <f t="shared" si="4"/>
        <v>0</v>
      </c>
      <c r="U26" s="178"/>
    </row>
    <row r="27" spans="1:21" ht="20.25" customHeight="1" x14ac:dyDescent="0.2">
      <c r="A27" s="12">
        <f>'9'!A24</f>
        <v>16</v>
      </c>
      <c r="B27" s="12" t="str">
        <f>'9'!B24</f>
        <v>Pungging</v>
      </c>
      <c r="C27" s="12" t="str">
        <f>'9'!C24</f>
        <v>Pungging</v>
      </c>
      <c r="D27" s="125">
        <v>0</v>
      </c>
      <c r="E27" s="125">
        <v>0</v>
      </c>
      <c r="F27" s="125">
        <f t="shared" si="5"/>
        <v>0</v>
      </c>
      <c r="G27" s="125">
        <v>0</v>
      </c>
      <c r="H27" s="125">
        <v>0</v>
      </c>
      <c r="I27" s="125">
        <v>0</v>
      </c>
      <c r="J27" s="125">
        <f t="shared" si="0"/>
        <v>0</v>
      </c>
      <c r="K27" s="169">
        <v>0</v>
      </c>
      <c r="L27" s="127">
        <v>0</v>
      </c>
      <c r="M27" s="125">
        <f t="shared" si="1"/>
        <v>0</v>
      </c>
      <c r="N27" s="169">
        <v>0</v>
      </c>
      <c r="O27" s="169">
        <v>0</v>
      </c>
      <c r="P27" s="127">
        <v>0</v>
      </c>
      <c r="Q27" s="125">
        <f t="shared" si="2"/>
        <v>0</v>
      </c>
      <c r="R27" s="125">
        <v>0</v>
      </c>
      <c r="S27" s="125">
        <v>0</v>
      </c>
      <c r="T27" s="125">
        <f t="shared" si="4"/>
        <v>0</v>
      </c>
      <c r="U27" s="178"/>
    </row>
    <row r="28" spans="1:21" ht="20.25" customHeight="1" x14ac:dyDescent="0.2">
      <c r="A28" s="12">
        <f>'9'!A25</f>
        <v>17</v>
      </c>
      <c r="B28" s="12"/>
      <c r="C28" s="12" t="str">
        <f>'9'!C25</f>
        <v>Watukenongo</v>
      </c>
      <c r="D28" s="125">
        <v>0</v>
      </c>
      <c r="E28" s="125">
        <v>0</v>
      </c>
      <c r="F28" s="125">
        <f t="shared" si="5"/>
        <v>0</v>
      </c>
      <c r="G28" s="125">
        <v>0</v>
      </c>
      <c r="H28" s="125">
        <v>0</v>
      </c>
      <c r="I28" s="125">
        <v>0</v>
      </c>
      <c r="J28" s="125">
        <f t="shared" si="0"/>
        <v>0</v>
      </c>
      <c r="K28" s="169">
        <v>0</v>
      </c>
      <c r="L28" s="127">
        <v>0</v>
      </c>
      <c r="M28" s="125">
        <f t="shared" si="1"/>
        <v>0</v>
      </c>
      <c r="N28" s="169">
        <v>0</v>
      </c>
      <c r="O28" s="169">
        <v>0</v>
      </c>
      <c r="P28" s="127">
        <v>0</v>
      </c>
      <c r="Q28" s="125">
        <f t="shared" si="2"/>
        <v>0</v>
      </c>
      <c r="R28" s="125">
        <v>0</v>
      </c>
      <c r="S28" s="125">
        <v>0</v>
      </c>
      <c r="T28" s="125">
        <f t="shared" si="4"/>
        <v>0</v>
      </c>
      <c r="U28" s="178"/>
    </row>
    <row r="29" spans="1:21" ht="20.25" customHeight="1" x14ac:dyDescent="0.2">
      <c r="A29" s="12">
        <f>'9'!A26</f>
        <v>18</v>
      </c>
      <c r="B29" s="12" t="str">
        <f>'9'!B26</f>
        <v>Ngoro</v>
      </c>
      <c r="C29" s="12" t="str">
        <f>'9'!C26</f>
        <v>Ngoro</v>
      </c>
      <c r="D29" s="125">
        <v>0</v>
      </c>
      <c r="E29" s="125">
        <v>0</v>
      </c>
      <c r="F29" s="125">
        <f t="shared" si="5"/>
        <v>0</v>
      </c>
      <c r="G29" s="125">
        <v>0</v>
      </c>
      <c r="H29" s="125">
        <v>0</v>
      </c>
      <c r="I29" s="125">
        <v>0</v>
      </c>
      <c r="J29" s="125">
        <f t="shared" si="0"/>
        <v>0</v>
      </c>
      <c r="K29" s="169">
        <v>0</v>
      </c>
      <c r="L29" s="127">
        <v>0</v>
      </c>
      <c r="M29" s="125">
        <f t="shared" si="1"/>
        <v>0</v>
      </c>
      <c r="N29" s="169">
        <v>0</v>
      </c>
      <c r="O29" s="169">
        <v>0</v>
      </c>
      <c r="P29" s="127">
        <v>0</v>
      </c>
      <c r="Q29" s="125">
        <f t="shared" si="2"/>
        <v>0</v>
      </c>
      <c r="R29" s="125">
        <v>0</v>
      </c>
      <c r="S29" s="125">
        <v>0</v>
      </c>
      <c r="T29" s="125">
        <f t="shared" si="4"/>
        <v>0</v>
      </c>
      <c r="U29" s="178"/>
    </row>
    <row r="30" spans="1:21" ht="20.25" customHeight="1" x14ac:dyDescent="0.2">
      <c r="A30" s="12">
        <f>'9'!A27</f>
        <v>19</v>
      </c>
      <c r="B30" s="12"/>
      <c r="C30" s="12" t="str">
        <f>'9'!C27</f>
        <v>Manduro</v>
      </c>
      <c r="D30" s="125">
        <v>0</v>
      </c>
      <c r="E30" s="125">
        <v>0</v>
      </c>
      <c r="F30" s="125">
        <f t="shared" si="5"/>
        <v>0</v>
      </c>
      <c r="G30" s="125">
        <v>0</v>
      </c>
      <c r="H30" s="125">
        <v>0</v>
      </c>
      <c r="I30" s="125">
        <v>0</v>
      </c>
      <c r="J30" s="125">
        <f t="shared" si="0"/>
        <v>0</v>
      </c>
      <c r="K30" s="169">
        <v>0</v>
      </c>
      <c r="L30" s="127">
        <v>0</v>
      </c>
      <c r="M30" s="125">
        <f t="shared" si="1"/>
        <v>0</v>
      </c>
      <c r="N30" s="169">
        <v>0</v>
      </c>
      <c r="O30" s="169">
        <v>0</v>
      </c>
      <c r="P30" s="127">
        <v>0</v>
      </c>
      <c r="Q30" s="125">
        <f t="shared" si="2"/>
        <v>0</v>
      </c>
      <c r="R30" s="125">
        <v>0</v>
      </c>
      <c r="S30" s="125">
        <v>0</v>
      </c>
      <c r="T30" s="125">
        <f t="shared" si="4"/>
        <v>0</v>
      </c>
      <c r="U30" s="178"/>
    </row>
    <row r="31" spans="1:21" ht="20.25" customHeight="1" x14ac:dyDescent="0.2">
      <c r="A31" s="12">
        <f>'9'!A28</f>
        <v>20</v>
      </c>
      <c r="B31" s="12" t="str">
        <f>'9'!B28</f>
        <v>Dlanggu</v>
      </c>
      <c r="C31" s="12" t="str">
        <f>'9'!C28</f>
        <v>Dlanggu</v>
      </c>
      <c r="D31" s="125">
        <v>0</v>
      </c>
      <c r="E31" s="125">
        <v>0</v>
      </c>
      <c r="F31" s="125">
        <f t="shared" si="5"/>
        <v>0</v>
      </c>
      <c r="G31" s="125">
        <v>0</v>
      </c>
      <c r="H31" s="125">
        <v>0</v>
      </c>
      <c r="I31" s="125">
        <v>0</v>
      </c>
      <c r="J31" s="125">
        <f t="shared" si="0"/>
        <v>0</v>
      </c>
      <c r="K31" s="169">
        <v>0</v>
      </c>
      <c r="L31" s="127">
        <v>0</v>
      </c>
      <c r="M31" s="125">
        <f t="shared" si="1"/>
        <v>0</v>
      </c>
      <c r="N31" s="169">
        <v>0</v>
      </c>
      <c r="O31" s="169">
        <v>0</v>
      </c>
      <c r="P31" s="127">
        <v>0</v>
      </c>
      <c r="Q31" s="125">
        <f t="shared" si="2"/>
        <v>0</v>
      </c>
      <c r="R31" s="125">
        <v>0</v>
      </c>
      <c r="S31" s="125">
        <v>0</v>
      </c>
      <c r="T31" s="125">
        <f t="shared" si="4"/>
        <v>0</v>
      </c>
      <c r="U31" s="178"/>
    </row>
    <row r="32" spans="1:21" ht="20.25" customHeight="1" x14ac:dyDescent="0.2">
      <c r="A32" s="12">
        <f>'9'!A29</f>
        <v>21</v>
      </c>
      <c r="B32" s="12" t="str">
        <f>'9'!B29</f>
        <v>Kutorejo</v>
      </c>
      <c r="C32" s="12" t="str">
        <f>'9'!C29</f>
        <v>Kutorejo</v>
      </c>
      <c r="D32" s="125">
        <v>0</v>
      </c>
      <c r="E32" s="125">
        <v>0</v>
      </c>
      <c r="F32" s="125">
        <f t="shared" ref="F32:F38" si="6">D32+E32</f>
        <v>0</v>
      </c>
      <c r="G32" s="125">
        <v>0</v>
      </c>
      <c r="H32" s="125">
        <v>0</v>
      </c>
      <c r="I32" s="125">
        <v>0</v>
      </c>
      <c r="J32" s="125">
        <f t="shared" ref="J32:J38" si="7">H32+I32</f>
        <v>0</v>
      </c>
      <c r="K32" s="169">
        <v>0</v>
      </c>
      <c r="L32" s="127">
        <v>0</v>
      </c>
      <c r="M32" s="125">
        <f t="shared" ref="M32:M38" si="8">K32+L32</f>
        <v>0</v>
      </c>
      <c r="N32" s="169">
        <v>0</v>
      </c>
      <c r="O32" s="169">
        <v>0</v>
      </c>
      <c r="P32" s="127">
        <v>0</v>
      </c>
      <c r="Q32" s="125">
        <f t="shared" ref="Q32:Q38" si="9">O32+P32</f>
        <v>0</v>
      </c>
      <c r="R32" s="125">
        <v>0</v>
      </c>
      <c r="S32" s="125">
        <v>0</v>
      </c>
      <c r="T32" s="125">
        <f t="shared" ref="T32:T38" si="10">R32+S32</f>
        <v>0</v>
      </c>
      <c r="U32" s="178"/>
    </row>
    <row r="33" spans="1:21" ht="20.25" customHeight="1" x14ac:dyDescent="0.2">
      <c r="A33" s="12">
        <f>'9'!A30</f>
        <v>22</v>
      </c>
      <c r="B33" s="12"/>
      <c r="C33" s="12" t="str">
        <f>'9'!C30</f>
        <v>Pesanggrahan</v>
      </c>
      <c r="D33" s="125">
        <v>0</v>
      </c>
      <c r="E33" s="125">
        <v>0</v>
      </c>
      <c r="F33" s="125">
        <f t="shared" si="6"/>
        <v>0</v>
      </c>
      <c r="G33" s="125">
        <v>0</v>
      </c>
      <c r="H33" s="125">
        <v>0</v>
      </c>
      <c r="I33" s="125">
        <v>0</v>
      </c>
      <c r="J33" s="125">
        <f t="shared" si="7"/>
        <v>0</v>
      </c>
      <c r="K33" s="169">
        <v>0</v>
      </c>
      <c r="L33" s="127">
        <v>0</v>
      </c>
      <c r="M33" s="125">
        <f t="shared" si="8"/>
        <v>0</v>
      </c>
      <c r="N33" s="169">
        <v>0</v>
      </c>
      <c r="O33" s="169">
        <v>0</v>
      </c>
      <c r="P33" s="127">
        <v>0</v>
      </c>
      <c r="Q33" s="125">
        <f t="shared" si="9"/>
        <v>0</v>
      </c>
      <c r="R33" s="125">
        <v>0</v>
      </c>
      <c r="S33" s="125">
        <v>0</v>
      </c>
      <c r="T33" s="125">
        <f t="shared" si="10"/>
        <v>0</v>
      </c>
      <c r="U33" s="178"/>
    </row>
    <row r="34" spans="1:21" ht="20.25" customHeight="1" x14ac:dyDescent="0.2">
      <c r="A34" s="12">
        <f>'9'!A31</f>
        <v>23</v>
      </c>
      <c r="B34" s="12" t="str">
        <f>'9'!B31</f>
        <v>Pacet</v>
      </c>
      <c r="C34" s="12" t="str">
        <f>'9'!C31</f>
        <v>Pacet</v>
      </c>
      <c r="D34" s="125">
        <v>0</v>
      </c>
      <c r="E34" s="125">
        <v>0</v>
      </c>
      <c r="F34" s="125">
        <f t="shared" si="6"/>
        <v>0</v>
      </c>
      <c r="G34" s="125">
        <v>0</v>
      </c>
      <c r="H34" s="125">
        <v>0</v>
      </c>
      <c r="I34" s="125">
        <v>0</v>
      </c>
      <c r="J34" s="125">
        <f t="shared" si="7"/>
        <v>0</v>
      </c>
      <c r="K34" s="169">
        <v>0</v>
      </c>
      <c r="L34" s="127">
        <v>0</v>
      </c>
      <c r="M34" s="125">
        <f t="shared" si="8"/>
        <v>0</v>
      </c>
      <c r="N34" s="169">
        <v>0</v>
      </c>
      <c r="O34" s="169">
        <v>0</v>
      </c>
      <c r="P34" s="127">
        <v>0</v>
      </c>
      <c r="Q34" s="125">
        <f t="shared" si="9"/>
        <v>0</v>
      </c>
      <c r="R34" s="125">
        <v>0</v>
      </c>
      <c r="S34" s="125">
        <v>0</v>
      </c>
      <c r="T34" s="125">
        <f t="shared" si="10"/>
        <v>0</v>
      </c>
      <c r="U34" s="178"/>
    </row>
    <row r="35" spans="1:21" ht="20.25" customHeight="1" x14ac:dyDescent="0.2">
      <c r="A35" s="12">
        <f>'9'!A32</f>
        <v>24</v>
      </c>
      <c r="B35" s="12"/>
      <c r="C35" s="12" t="str">
        <f>'9'!C32</f>
        <v>Pandan</v>
      </c>
      <c r="D35" s="125">
        <v>0</v>
      </c>
      <c r="E35" s="125">
        <v>0</v>
      </c>
      <c r="F35" s="125">
        <f t="shared" si="6"/>
        <v>0</v>
      </c>
      <c r="G35" s="125">
        <v>0</v>
      </c>
      <c r="H35" s="125">
        <v>0</v>
      </c>
      <c r="I35" s="125">
        <v>0</v>
      </c>
      <c r="J35" s="125">
        <f t="shared" si="7"/>
        <v>0</v>
      </c>
      <c r="K35" s="169">
        <v>0</v>
      </c>
      <c r="L35" s="127">
        <v>0</v>
      </c>
      <c r="M35" s="125">
        <f t="shared" si="8"/>
        <v>0</v>
      </c>
      <c r="N35" s="169">
        <v>0</v>
      </c>
      <c r="O35" s="169">
        <v>0</v>
      </c>
      <c r="P35" s="127">
        <v>0</v>
      </c>
      <c r="Q35" s="125">
        <f t="shared" si="9"/>
        <v>0</v>
      </c>
      <c r="R35" s="125">
        <v>0</v>
      </c>
      <c r="S35" s="125">
        <v>0</v>
      </c>
      <c r="T35" s="125">
        <f t="shared" si="10"/>
        <v>0</v>
      </c>
      <c r="U35" s="178"/>
    </row>
    <row r="36" spans="1:21" ht="20.25" customHeight="1" x14ac:dyDescent="0.2">
      <c r="A36" s="12">
        <f>'9'!A33</f>
        <v>25</v>
      </c>
      <c r="B36" s="12" t="str">
        <f>'9'!B33</f>
        <v>Trawas</v>
      </c>
      <c r="C36" s="12" t="str">
        <f>'9'!C33</f>
        <v>Trawas</v>
      </c>
      <c r="D36" s="125">
        <v>0</v>
      </c>
      <c r="E36" s="125">
        <v>0</v>
      </c>
      <c r="F36" s="125">
        <f t="shared" si="6"/>
        <v>0</v>
      </c>
      <c r="G36" s="125">
        <v>0</v>
      </c>
      <c r="H36" s="125">
        <v>0</v>
      </c>
      <c r="I36" s="125">
        <v>0</v>
      </c>
      <c r="J36" s="125">
        <f t="shared" si="7"/>
        <v>0</v>
      </c>
      <c r="K36" s="169">
        <v>0</v>
      </c>
      <c r="L36" s="127">
        <v>0</v>
      </c>
      <c r="M36" s="125">
        <f t="shared" si="8"/>
        <v>0</v>
      </c>
      <c r="N36" s="169">
        <v>0</v>
      </c>
      <c r="O36" s="169">
        <v>0</v>
      </c>
      <c r="P36" s="127">
        <v>0</v>
      </c>
      <c r="Q36" s="125">
        <f t="shared" si="9"/>
        <v>0</v>
      </c>
      <c r="R36" s="125">
        <v>0</v>
      </c>
      <c r="S36" s="125">
        <v>0</v>
      </c>
      <c r="T36" s="125">
        <f t="shared" si="10"/>
        <v>0</v>
      </c>
      <c r="U36" s="178"/>
    </row>
    <row r="37" spans="1:21" ht="20.25" customHeight="1" x14ac:dyDescent="0.2">
      <c r="A37" s="12">
        <f>'9'!A34</f>
        <v>26</v>
      </c>
      <c r="B37" s="12" t="str">
        <f>'9'!B34</f>
        <v>Gondang</v>
      </c>
      <c r="C37" s="12" t="str">
        <f>'9'!C34</f>
        <v>Gondang</v>
      </c>
      <c r="D37" s="125">
        <v>0</v>
      </c>
      <c r="E37" s="125">
        <v>0</v>
      </c>
      <c r="F37" s="125">
        <f t="shared" si="6"/>
        <v>0</v>
      </c>
      <c r="G37" s="125">
        <v>0</v>
      </c>
      <c r="H37" s="125">
        <v>0</v>
      </c>
      <c r="I37" s="125">
        <v>0</v>
      </c>
      <c r="J37" s="125">
        <f t="shared" si="7"/>
        <v>0</v>
      </c>
      <c r="K37" s="169">
        <v>0</v>
      </c>
      <c r="L37" s="127">
        <v>0</v>
      </c>
      <c r="M37" s="125">
        <f t="shared" si="8"/>
        <v>0</v>
      </c>
      <c r="N37" s="169">
        <v>0</v>
      </c>
      <c r="O37" s="169">
        <v>0</v>
      </c>
      <c r="P37" s="127">
        <v>0</v>
      </c>
      <c r="Q37" s="125">
        <f t="shared" si="9"/>
        <v>0</v>
      </c>
      <c r="R37" s="125">
        <v>0</v>
      </c>
      <c r="S37" s="125">
        <v>0</v>
      </c>
      <c r="T37" s="125">
        <f t="shared" si="10"/>
        <v>0</v>
      </c>
      <c r="U37" s="178"/>
    </row>
    <row r="38" spans="1:21" ht="20.25" customHeight="1" x14ac:dyDescent="0.2">
      <c r="A38" s="12">
        <f>'9'!A35</f>
        <v>27</v>
      </c>
      <c r="B38" s="12" t="str">
        <f>'9'!B35</f>
        <v>Jatirejo</v>
      </c>
      <c r="C38" s="12" t="str">
        <f>'9'!C35</f>
        <v>Jatirejo</v>
      </c>
      <c r="D38" s="125">
        <v>0</v>
      </c>
      <c r="E38" s="125">
        <v>0</v>
      </c>
      <c r="F38" s="125">
        <f t="shared" si="6"/>
        <v>0</v>
      </c>
      <c r="G38" s="125">
        <v>0</v>
      </c>
      <c r="H38" s="125">
        <v>0</v>
      </c>
      <c r="I38" s="125">
        <v>0</v>
      </c>
      <c r="J38" s="125">
        <f t="shared" si="7"/>
        <v>0</v>
      </c>
      <c r="K38" s="169">
        <v>0</v>
      </c>
      <c r="L38" s="127">
        <v>0</v>
      </c>
      <c r="M38" s="125">
        <f t="shared" si="8"/>
        <v>0</v>
      </c>
      <c r="N38" s="169">
        <v>0</v>
      </c>
      <c r="O38" s="169">
        <v>0</v>
      </c>
      <c r="P38" s="127">
        <v>0</v>
      </c>
      <c r="Q38" s="125">
        <f t="shared" si="9"/>
        <v>0</v>
      </c>
      <c r="R38" s="125">
        <v>0</v>
      </c>
      <c r="S38" s="125">
        <v>0</v>
      </c>
      <c r="T38" s="125">
        <f t="shared" si="10"/>
        <v>0</v>
      </c>
      <c r="U38" s="178"/>
    </row>
    <row r="39" spans="1:21" ht="21" customHeight="1" x14ac:dyDescent="0.2">
      <c r="A39" s="1207" t="s">
        <v>157</v>
      </c>
      <c r="B39" s="1208"/>
      <c r="C39" s="1276"/>
      <c r="D39" s="252">
        <f t="shared" ref="D39:T39" si="11">SUM(D12:D38)</f>
        <v>0</v>
      </c>
      <c r="E39" s="252">
        <f t="shared" si="11"/>
        <v>0</v>
      </c>
      <c r="F39" s="252">
        <f t="shared" si="11"/>
        <v>0</v>
      </c>
      <c r="G39" s="252">
        <f t="shared" si="11"/>
        <v>0</v>
      </c>
      <c r="H39" s="252">
        <f t="shared" si="11"/>
        <v>0</v>
      </c>
      <c r="I39" s="252">
        <f t="shared" si="11"/>
        <v>0</v>
      </c>
      <c r="J39" s="252">
        <f t="shared" si="11"/>
        <v>0</v>
      </c>
      <c r="K39" s="252">
        <f t="shared" si="11"/>
        <v>0</v>
      </c>
      <c r="L39" s="252">
        <f t="shared" si="11"/>
        <v>0</v>
      </c>
      <c r="M39" s="252">
        <f t="shared" si="11"/>
        <v>0</v>
      </c>
      <c r="N39" s="252">
        <f t="shared" si="11"/>
        <v>0</v>
      </c>
      <c r="O39" s="252">
        <f t="shared" si="11"/>
        <v>0</v>
      </c>
      <c r="P39" s="252">
        <f t="shared" si="11"/>
        <v>0</v>
      </c>
      <c r="Q39" s="252">
        <f t="shared" si="11"/>
        <v>0</v>
      </c>
      <c r="R39" s="252">
        <f t="shared" si="11"/>
        <v>0</v>
      </c>
      <c r="S39" s="252">
        <f t="shared" si="11"/>
        <v>0</v>
      </c>
      <c r="T39" s="252">
        <f t="shared" si="11"/>
        <v>0</v>
      </c>
      <c r="U39" s="178"/>
    </row>
    <row r="40" spans="1:21" ht="24.95" customHeight="1" thickBot="1" x14ac:dyDescent="0.25">
      <c r="A40" s="313" t="s">
        <v>189</v>
      </c>
      <c r="B40" s="314"/>
      <c r="C40" s="315"/>
      <c r="D40" s="316"/>
      <c r="E40" s="317"/>
      <c r="F40" s="318"/>
      <c r="G40" s="319">
        <v>0</v>
      </c>
      <c r="H40" s="320"/>
      <c r="I40" s="321"/>
      <c r="J40" s="321"/>
      <c r="K40" s="320"/>
      <c r="L40" s="321"/>
      <c r="M40" s="322"/>
      <c r="N40" s="323">
        <v>0</v>
      </c>
      <c r="O40" s="320"/>
      <c r="P40" s="321"/>
      <c r="Q40" s="322"/>
      <c r="R40" s="320"/>
      <c r="S40" s="321"/>
      <c r="T40" s="322"/>
      <c r="U40" s="14"/>
    </row>
    <row r="41" spans="1:21" ht="24.95" customHeight="1" thickBot="1" x14ac:dyDescent="0.25">
      <c r="A41" s="313" t="s">
        <v>981</v>
      </c>
      <c r="B41" s="314"/>
      <c r="C41" s="315"/>
      <c r="D41" s="316"/>
      <c r="E41" s="317"/>
      <c r="F41" s="318"/>
      <c r="G41" s="320"/>
      <c r="H41" s="324"/>
      <c r="I41" s="325"/>
      <c r="J41" s="325"/>
      <c r="K41" s="325"/>
      <c r="L41" s="325"/>
      <c r="M41" s="325"/>
      <c r="N41" s="326"/>
      <c r="O41" s="327"/>
      <c r="P41" s="327"/>
      <c r="Q41" s="327"/>
      <c r="R41" s="319">
        <f>R39/'2'!$E$28*100000</f>
        <v>0</v>
      </c>
      <c r="S41" s="319">
        <f>S39/'2'!$E$28*100000</f>
        <v>0</v>
      </c>
      <c r="T41" s="323">
        <f>T39/'2'!$E$28*100000</f>
        <v>0</v>
      </c>
      <c r="U41" s="14"/>
    </row>
    <row r="43" spans="1:21" x14ac:dyDescent="0.2">
      <c r="A43" s="689" t="s">
        <v>1344</v>
      </c>
    </row>
  </sheetData>
  <mergeCells count="14">
    <mergeCell ref="D9:F9"/>
    <mergeCell ref="O8:Q8"/>
    <mergeCell ref="O9:Q9"/>
    <mergeCell ref="G9:G10"/>
    <mergeCell ref="K9:M9"/>
    <mergeCell ref="N9:N10"/>
    <mergeCell ref="A39:C39"/>
    <mergeCell ref="K8:N8"/>
    <mergeCell ref="R8:T9"/>
    <mergeCell ref="H8:J9"/>
    <mergeCell ref="A7:A10"/>
    <mergeCell ref="B7:B10"/>
    <mergeCell ref="C7:C10"/>
    <mergeCell ref="D8:G8"/>
  </mergeCells>
  <phoneticPr fontId="0" type="noConversion"/>
  <printOptions horizontalCentered="1"/>
  <pageMargins left="0.82" right="0.59" top="1.1499999999999999" bottom="0.42" header="0" footer="0"/>
  <pageSetup paperSize="130" scale="55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theme="0"/>
    <pageSetUpPr fitToPage="1"/>
  </sheetPr>
  <dimension ref="A1:H40"/>
  <sheetViews>
    <sheetView view="pageBreakPreview" zoomScale="60" zoomScaleNormal="50" workbookViewId="0">
      <selection activeCell="H26" sqref="H26"/>
    </sheetView>
  </sheetViews>
  <sheetFormatPr defaultColWidth="11.42578125" defaultRowHeight="15" x14ac:dyDescent="0.2"/>
  <cols>
    <col min="1" max="1" width="6.42578125" style="4" customWidth="1"/>
    <col min="2" max="2" width="25.7109375" style="4" customWidth="1"/>
    <col min="3" max="3" width="27.28515625" style="4" customWidth="1"/>
    <col min="4" max="6" width="25.7109375" style="4" customWidth="1"/>
    <col min="7" max="7" width="20.7109375" style="4" customWidth="1"/>
    <col min="8" max="16384" width="11.42578125" style="4"/>
  </cols>
  <sheetData>
    <row r="1" spans="1:8" x14ac:dyDescent="0.2">
      <c r="A1" s="4" t="s">
        <v>261</v>
      </c>
    </row>
    <row r="3" spans="1:8" s="203" customFormat="1" ht="16.5" x14ac:dyDescent="0.2">
      <c r="A3" s="1215" t="s">
        <v>368</v>
      </c>
      <c r="B3" s="1215"/>
      <c r="C3" s="1215"/>
      <c r="D3" s="1215"/>
      <c r="E3" s="1215"/>
      <c r="F3" s="1215"/>
      <c r="G3" s="207"/>
      <c r="H3" s="202"/>
    </row>
    <row r="4" spans="1:8" s="203" customFormat="1" ht="16.5" x14ac:dyDescent="0.2">
      <c r="A4" s="207"/>
      <c r="B4" s="207"/>
      <c r="C4" s="210" t="str">
        <f>'1'!E5</f>
        <v>KABUPATEN</v>
      </c>
      <c r="D4" s="206" t="str">
        <f>'1'!F5</f>
        <v>MOJOKERTO</v>
      </c>
      <c r="F4" s="207"/>
      <c r="G4" s="207"/>
      <c r="H4" s="202"/>
    </row>
    <row r="5" spans="1:8" s="203" customFormat="1" ht="16.5" x14ac:dyDescent="0.2">
      <c r="C5" s="210" t="str">
        <f>'1'!E6</f>
        <v xml:space="preserve">TAHUN </v>
      </c>
      <c r="D5" s="206">
        <f>'1'!F6</f>
        <v>2021</v>
      </c>
      <c r="H5" s="202"/>
    </row>
    <row r="6" spans="1:8" x14ac:dyDescent="0.2">
      <c r="E6" s="5"/>
      <c r="F6" s="5"/>
      <c r="G6" s="5"/>
      <c r="H6" s="1"/>
    </row>
    <row r="7" spans="1:8" ht="15.75" thickBot="1" x14ac:dyDescent="0.25"/>
    <row r="8" spans="1:8" ht="18" customHeight="1" x14ac:dyDescent="0.2">
      <c r="A8" s="1380" t="s">
        <v>153</v>
      </c>
      <c r="B8" s="1380" t="s">
        <v>154</v>
      </c>
      <c r="C8" s="1380" t="s">
        <v>156</v>
      </c>
      <c r="D8" s="1407" t="s">
        <v>260</v>
      </c>
      <c r="E8" s="1408"/>
      <c r="F8" s="1409"/>
    </row>
    <row r="9" spans="1:8" x14ac:dyDescent="0.2">
      <c r="A9" s="1172"/>
      <c r="B9" s="1172"/>
      <c r="C9" s="1172"/>
      <c r="D9" s="2" t="s">
        <v>161</v>
      </c>
      <c r="E9" s="34" t="s">
        <v>110</v>
      </c>
      <c r="F9" s="7" t="s">
        <v>164</v>
      </c>
    </row>
    <row r="10" spans="1:8" x14ac:dyDescent="0.2">
      <c r="A10" s="129">
        <v>1</v>
      </c>
      <c r="B10" s="129">
        <v>2</v>
      </c>
      <c r="C10" s="129">
        <v>3</v>
      </c>
      <c r="D10" s="129">
        <v>4</v>
      </c>
      <c r="E10" s="129">
        <v>5</v>
      </c>
      <c r="F10" s="129">
        <v>6</v>
      </c>
    </row>
    <row r="11" spans="1:8" x14ac:dyDescent="0.2">
      <c r="A11" s="12">
        <f>'9'!A9</f>
        <v>1</v>
      </c>
      <c r="B11" s="12" t="str">
        <f>'9'!B9</f>
        <v>Sooko</v>
      </c>
      <c r="C11" s="12" t="str">
        <f>'9'!C9</f>
        <v>Sooko</v>
      </c>
      <c r="D11" s="476">
        <v>0</v>
      </c>
      <c r="E11" s="476">
        <v>0</v>
      </c>
      <c r="F11" s="1084">
        <v>0</v>
      </c>
    </row>
    <row r="12" spans="1:8" x14ac:dyDescent="0.2">
      <c r="A12" s="12">
        <f>'9'!A10</f>
        <v>2</v>
      </c>
      <c r="B12" s="12" t="str">
        <f>'9'!B10</f>
        <v>Trowulan</v>
      </c>
      <c r="C12" s="12" t="str">
        <f>'9'!C10</f>
        <v>Trowulan</v>
      </c>
      <c r="D12" s="476">
        <v>0</v>
      </c>
      <c r="E12" s="476">
        <v>0</v>
      </c>
      <c r="F12" s="1084">
        <v>0</v>
      </c>
    </row>
    <row r="13" spans="1:8" x14ac:dyDescent="0.2">
      <c r="A13" s="12">
        <f>'9'!A11</f>
        <v>3</v>
      </c>
      <c r="B13" s="12"/>
      <c r="C13" s="12" t="str">
        <f>'9'!C11</f>
        <v>Tawangsari</v>
      </c>
      <c r="D13" s="476">
        <v>0</v>
      </c>
      <c r="E13" s="476">
        <v>0</v>
      </c>
      <c r="F13" s="1084">
        <v>0</v>
      </c>
    </row>
    <row r="14" spans="1:8" x14ac:dyDescent="0.2">
      <c r="A14" s="12">
        <f>'9'!A12</f>
        <v>4</v>
      </c>
      <c r="B14" s="12" t="str">
        <f>'9'!B12</f>
        <v>Puri</v>
      </c>
      <c r="C14" s="12" t="str">
        <f>'9'!C12</f>
        <v>Puri</v>
      </c>
      <c r="D14" s="476">
        <v>0</v>
      </c>
      <c r="E14" s="476">
        <v>0</v>
      </c>
      <c r="F14" s="1084">
        <v>0</v>
      </c>
    </row>
    <row r="15" spans="1:8" x14ac:dyDescent="0.2">
      <c r="A15" s="12">
        <f>'9'!A13</f>
        <v>5</v>
      </c>
      <c r="B15" s="12" t="str">
        <f>'9'!B13</f>
        <v>Mojoanyar</v>
      </c>
      <c r="C15" s="12" t="str">
        <f>'9'!C13</f>
        <v>Gayaman</v>
      </c>
      <c r="D15" s="476">
        <v>0</v>
      </c>
      <c r="E15" s="476">
        <v>0</v>
      </c>
      <c r="F15" s="1084">
        <v>0</v>
      </c>
    </row>
    <row r="16" spans="1:8" x14ac:dyDescent="0.2">
      <c r="A16" s="12">
        <f>'9'!A14</f>
        <v>6</v>
      </c>
      <c r="B16" s="12" t="str">
        <f>'9'!B14</f>
        <v>Bangsal</v>
      </c>
      <c r="C16" s="12" t="str">
        <f>'9'!C14</f>
        <v>Bangsal</v>
      </c>
      <c r="D16" s="476">
        <v>0</v>
      </c>
      <c r="E16" s="476">
        <v>0</v>
      </c>
      <c r="F16" s="1084">
        <v>0</v>
      </c>
    </row>
    <row r="17" spans="1:6" x14ac:dyDescent="0.2">
      <c r="A17" s="12">
        <f>'9'!A15</f>
        <v>7</v>
      </c>
      <c r="B17" s="12" t="str">
        <f>'9'!B15</f>
        <v>Gedeg</v>
      </c>
      <c r="C17" s="12" t="str">
        <f>'9'!C15</f>
        <v>Gedeg</v>
      </c>
      <c r="D17" s="476">
        <v>0</v>
      </c>
      <c r="E17" s="476">
        <v>0</v>
      </c>
      <c r="F17" s="1084">
        <v>0</v>
      </c>
    </row>
    <row r="18" spans="1:6" x14ac:dyDescent="0.2">
      <c r="A18" s="12">
        <f>'9'!A16</f>
        <v>8</v>
      </c>
      <c r="B18" s="12"/>
      <c r="C18" s="12" t="str">
        <f>'9'!C16</f>
        <v>Lespadangan</v>
      </c>
      <c r="D18" s="476">
        <v>0</v>
      </c>
      <c r="E18" s="476">
        <v>0</v>
      </c>
      <c r="F18" s="1084">
        <v>0</v>
      </c>
    </row>
    <row r="19" spans="1:6" x14ac:dyDescent="0.2">
      <c r="A19" s="12">
        <f>'9'!A17</f>
        <v>9</v>
      </c>
      <c r="B19" s="12" t="str">
        <f>'9'!B17</f>
        <v>Kemlagi</v>
      </c>
      <c r="C19" s="12" t="str">
        <f>'9'!C17</f>
        <v>Kemlagi</v>
      </c>
      <c r="D19" s="476">
        <v>0</v>
      </c>
      <c r="E19" s="476">
        <v>0</v>
      </c>
      <c r="F19" s="1084">
        <v>0</v>
      </c>
    </row>
    <row r="20" spans="1:6" x14ac:dyDescent="0.2">
      <c r="A20" s="12">
        <f>'9'!A18</f>
        <v>10</v>
      </c>
      <c r="B20" s="12"/>
      <c r="C20" s="12" t="str">
        <f>'9'!C18</f>
        <v>Kedungsari</v>
      </c>
      <c r="D20" s="476">
        <v>0</v>
      </c>
      <c r="E20" s="476">
        <v>0</v>
      </c>
      <c r="F20" s="1084">
        <v>0</v>
      </c>
    </row>
    <row r="21" spans="1:6" x14ac:dyDescent="0.2">
      <c r="A21" s="12">
        <f>'9'!A19</f>
        <v>11</v>
      </c>
      <c r="B21" s="12" t="str">
        <f>'9'!B19</f>
        <v>Dawarblandong</v>
      </c>
      <c r="C21" s="12" t="str">
        <f>'9'!C19</f>
        <v>Dawarblandong</v>
      </c>
      <c r="D21" s="476">
        <v>0</v>
      </c>
      <c r="E21" s="476">
        <v>0</v>
      </c>
      <c r="F21" s="1084">
        <v>0</v>
      </c>
    </row>
    <row r="22" spans="1:6" x14ac:dyDescent="0.2">
      <c r="A22" s="12">
        <f>'9'!A20</f>
        <v>12</v>
      </c>
      <c r="B22" s="12" t="str">
        <f>'9'!B20</f>
        <v>Jetis</v>
      </c>
      <c r="C22" s="12" t="str">
        <f>'9'!C20</f>
        <v>Kupang</v>
      </c>
      <c r="D22" s="476">
        <v>0</v>
      </c>
      <c r="E22" s="476">
        <v>0</v>
      </c>
      <c r="F22" s="1084">
        <v>0</v>
      </c>
    </row>
    <row r="23" spans="1:6" x14ac:dyDescent="0.2">
      <c r="A23" s="12">
        <f>'9'!A21</f>
        <v>13</v>
      </c>
      <c r="B23" s="12"/>
      <c r="C23" s="12" t="str">
        <f>'9'!C21</f>
        <v>Jetis</v>
      </c>
      <c r="D23" s="476">
        <v>0</v>
      </c>
      <c r="E23" s="476">
        <v>0</v>
      </c>
      <c r="F23" s="1084">
        <v>0</v>
      </c>
    </row>
    <row r="24" spans="1:6" x14ac:dyDescent="0.2">
      <c r="A24" s="12">
        <f>'9'!A22</f>
        <v>14</v>
      </c>
      <c r="B24" s="12" t="str">
        <f>'9'!B22</f>
        <v>Mojosari</v>
      </c>
      <c r="C24" s="12" t="str">
        <f>'9'!C22</f>
        <v>Mojosari</v>
      </c>
      <c r="D24" s="476">
        <v>0</v>
      </c>
      <c r="E24" s="476">
        <v>0</v>
      </c>
      <c r="F24" s="1084">
        <v>0</v>
      </c>
    </row>
    <row r="25" spans="1:6" x14ac:dyDescent="0.2">
      <c r="A25" s="12">
        <f>'9'!A23</f>
        <v>15</v>
      </c>
      <c r="B25" s="12"/>
      <c r="C25" s="12" t="str">
        <f>'9'!C23</f>
        <v>Modopuro</v>
      </c>
      <c r="D25" s="476">
        <v>0</v>
      </c>
      <c r="E25" s="476">
        <v>0</v>
      </c>
      <c r="F25" s="1084">
        <v>0</v>
      </c>
    </row>
    <row r="26" spans="1:6" x14ac:dyDescent="0.2">
      <c r="A26" s="12">
        <f>'9'!A24</f>
        <v>16</v>
      </c>
      <c r="B26" s="12" t="str">
        <f>'9'!B24</f>
        <v>Pungging</v>
      </c>
      <c r="C26" s="12" t="str">
        <f>'9'!C24</f>
        <v>Pungging</v>
      </c>
      <c r="D26" s="476">
        <v>0</v>
      </c>
      <c r="E26" s="476">
        <v>0</v>
      </c>
      <c r="F26" s="1084">
        <v>0</v>
      </c>
    </row>
    <row r="27" spans="1:6" x14ac:dyDescent="0.2">
      <c r="A27" s="12">
        <f>'9'!A25</f>
        <v>17</v>
      </c>
      <c r="B27" s="12"/>
      <c r="C27" s="12" t="str">
        <f>'9'!C25</f>
        <v>Watukenongo</v>
      </c>
      <c r="D27" s="476">
        <v>0</v>
      </c>
      <c r="E27" s="476">
        <v>0</v>
      </c>
      <c r="F27" s="1084">
        <v>0</v>
      </c>
    </row>
    <row r="28" spans="1:6" x14ac:dyDescent="0.2">
      <c r="A28" s="12">
        <f>'9'!A26</f>
        <v>18</v>
      </c>
      <c r="B28" s="12" t="str">
        <f>'9'!B26</f>
        <v>Ngoro</v>
      </c>
      <c r="C28" s="12" t="str">
        <f>'9'!C26</f>
        <v>Ngoro</v>
      </c>
      <c r="D28" s="476">
        <v>0</v>
      </c>
      <c r="E28" s="476">
        <v>0</v>
      </c>
      <c r="F28" s="1084">
        <v>0</v>
      </c>
    </row>
    <row r="29" spans="1:6" x14ac:dyDescent="0.2">
      <c r="A29" s="12">
        <f>'9'!A27</f>
        <v>19</v>
      </c>
      <c r="B29" s="12"/>
      <c r="C29" s="12" t="str">
        <f>'9'!C27</f>
        <v>Manduro</v>
      </c>
      <c r="D29" s="476">
        <v>0</v>
      </c>
      <c r="E29" s="476">
        <v>0</v>
      </c>
      <c r="F29" s="1084">
        <v>0</v>
      </c>
    </row>
    <row r="30" spans="1:6" x14ac:dyDescent="0.2">
      <c r="A30" s="12">
        <f>'9'!A28</f>
        <v>20</v>
      </c>
      <c r="B30" s="12" t="str">
        <f>'9'!B28</f>
        <v>Dlanggu</v>
      </c>
      <c r="C30" s="12" t="str">
        <f>'9'!C28</f>
        <v>Dlanggu</v>
      </c>
      <c r="D30" s="476">
        <v>0</v>
      </c>
      <c r="E30" s="476">
        <v>0</v>
      </c>
      <c r="F30" s="1084">
        <v>0</v>
      </c>
    </row>
    <row r="31" spans="1:6" x14ac:dyDescent="0.2">
      <c r="A31" s="12">
        <f>'9'!A29</f>
        <v>21</v>
      </c>
      <c r="B31" s="12" t="str">
        <f>'9'!B29</f>
        <v>Kutorejo</v>
      </c>
      <c r="C31" s="12" t="str">
        <f>'9'!C29</f>
        <v>Kutorejo</v>
      </c>
      <c r="D31" s="476">
        <v>0</v>
      </c>
      <c r="E31" s="476">
        <v>0</v>
      </c>
      <c r="F31" s="1084">
        <v>0</v>
      </c>
    </row>
    <row r="32" spans="1:6" x14ac:dyDescent="0.2">
      <c r="A32" s="12">
        <f>'9'!A30</f>
        <v>22</v>
      </c>
      <c r="B32" s="12"/>
      <c r="C32" s="12" t="str">
        <f>'9'!C30</f>
        <v>Pesanggrahan</v>
      </c>
      <c r="D32" s="476">
        <v>0</v>
      </c>
      <c r="E32" s="476">
        <v>0</v>
      </c>
      <c r="F32" s="1084">
        <v>0</v>
      </c>
    </row>
    <row r="33" spans="1:8" x14ac:dyDescent="0.2">
      <c r="A33" s="12">
        <f>'9'!A31</f>
        <v>23</v>
      </c>
      <c r="B33" s="12" t="str">
        <f>'9'!B31</f>
        <v>Pacet</v>
      </c>
      <c r="C33" s="12" t="str">
        <f>'9'!C31</f>
        <v>Pacet</v>
      </c>
      <c r="D33" s="476">
        <v>0</v>
      </c>
      <c r="E33" s="476">
        <v>0</v>
      </c>
      <c r="F33" s="1084">
        <v>0</v>
      </c>
    </row>
    <row r="34" spans="1:8" x14ac:dyDescent="0.2">
      <c r="A34" s="12">
        <f>'9'!A32</f>
        <v>24</v>
      </c>
      <c r="B34" s="12"/>
      <c r="C34" s="12" t="str">
        <f>'9'!C32</f>
        <v>Pandan</v>
      </c>
      <c r="D34" s="476">
        <v>0</v>
      </c>
      <c r="E34" s="476">
        <v>0</v>
      </c>
      <c r="F34" s="1084">
        <v>0</v>
      </c>
    </row>
    <row r="35" spans="1:8" x14ac:dyDescent="0.2">
      <c r="A35" s="12">
        <f>'9'!A33</f>
        <v>25</v>
      </c>
      <c r="B35" s="12" t="str">
        <f>'9'!B33</f>
        <v>Trawas</v>
      </c>
      <c r="C35" s="12" t="str">
        <f>'9'!C33</f>
        <v>Trawas</v>
      </c>
      <c r="D35" s="476">
        <v>0</v>
      </c>
      <c r="E35" s="476">
        <v>0</v>
      </c>
      <c r="F35" s="1084">
        <v>0</v>
      </c>
    </row>
    <row r="36" spans="1:8" x14ac:dyDescent="0.2">
      <c r="A36" s="12">
        <f>'9'!A34</f>
        <v>26</v>
      </c>
      <c r="B36" s="12" t="str">
        <f>'9'!B34</f>
        <v>Gondang</v>
      </c>
      <c r="C36" s="12" t="str">
        <f>'9'!C34</f>
        <v>Gondang</v>
      </c>
      <c r="D36" s="476">
        <v>0</v>
      </c>
      <c r="E36" s="476">
        <v>0</v>
      </c>
      <c r="F36" s="1084">
        <v>0</v>
      </c>
    </row>
    <row r="37" spans="1:8" x14ac:dyDescent="0.2">
      <c r="A37" s="12">
        <f>'9'!A35</f>
        <v>27</v>
      </c>
      <c r="B37" s="12" t="str">
        <f>'9'!B35</f>
        <v>Jatirejo</v>
      </c>
      <c r="C37" s="12" t="str">
        <f>'9'!C35</f>
        <v>Jatirejo</v>
      </c>
      <c r="D37" s="476">
        <v>0</v>
      </c>
      <c r="E37" s="476">
        <v>0</v>
      </c>
      <c r="F37" s="1084">
        <v>0</v>
      </c>
    </row>
    <row r="38" spans="1:8" ht="18.75" customHeight="1" thickBot="1" x14ac:dyDescent="0.25">
      <c r="A38" s="248" t="s">
        <v>157</v>
      </c>
      <c r="B38" s="249"/>
      <c r="C38" s="257"/>
      <c r="D38" s="464">
        <f>SUM(D11:D37)</f>
        <v>0</v>
      </c>
      <c r="E38" s="464">
        <f>SUM(E11:E37)</f>
        <v>0</v>
      </c>
      <c r="F38" s="1085">
        <v>0</v>
      </c>
      <c r="G38" s="1"/>
    </row>
    <row r="39" spans="1:8" x14ac:dyDescent="0.2">
      <c r="D39" s="1"/>
      <c r="E39" s="1"/>
      <c r="F39" s="1"/>
      <c r="G39" s="1"/>
      <c r="H39" s="1"/>
    </row>
    <row r="40" spans="1:8" x14ac:dyDescent="0.2">
      <c r="A40" s="177" t="s">
        <v>1344</v>
      </c>
    </row>
  </sheetData>
  <mergeCells count="5">
    <mergeCell ref="D8:F8"/>
    <mergeCell ref="A8:A9"/>
    <mergeCell ref="C8:C9"/>
    <mergeCell ref="B8:B9"/>
    <mergeCell ref="A3:F3"/>
  </mergeCells>
  <phoneticPr fontId="0" type="noConversion"/>
  <printOptions horizontalCentered="1"/>
  <pageMargins left="1.57" right="0.9055118110236221" top="1.1417322834645669" bottom="0.52" header="0" footer="0"/>
  <pageSetup paperSize="130" scale="77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theme="0"/>
    <pageSetUpPr fitToPage="1"/>
  </sheetPr>
  <dimension ref="A1:AH16"/>
  <sheetViews>
    <sheetView view="pageBreakPreview" zoomScale="60" zoomScaleNormal="51" workbookViewId="0">
      <selection activeCell="S38" sqref="S38"/>
    </sheetView>
  </sheetViews>
  <sheetFormatPr defaultColWidth="11.42578125" defaultRowHeight="15" x14ac:dyDescent="0.2"/>
  <cols>
    <col min="1" max="1" width="5.7109375" style="4" customWidth="1"/>
    <col min="2" max="2" width="12.42578125" style="4" customWidth="1"/>
    <col min="3" max="3" width="6.5703125" style="4" customWidth="1"/>
    <col min="4" max="4" width="8" style="4" customWidth="1"/>
    <col min="5" max="5" width="8.140625" style="4" customWidth="1"/>
    <col min="6" max="6" width="12.42578125" style="4" customWidth="1"/>
    <col min="7" max="7" width="7.7109375" style="4" customWidth="1"/>
    <col min="8" max="15" width="6.5703125" style="4" customWidth="1"/>
    <col min="16" max="16" width="9.85546875" style="4" customWidth="1"/>
    <col min="17" max="22" width="6.5703125" style="4" customWidth="1"/>
    <col min="23" max="24" width="5.42578125" style="4" customWidth="1"/>
    <col min="25" max="25" width="6.5703125" style="4" customWidth="1"/>
    <col min="26" max="27" width="5.85546875" style="4" customWidth="1"/>
    <col min="28" max="28" width="6.5703125" style="4" customWidth="1"/>
    <col min="29" max="30" width="5.85546875" style="4" customWidth="1"/>
    <col min="31" max="31" width="6.5703125" style="4" customWidth="1"/>
    <col min="32" max="33" width="5.85546875" style="4" customWidth="1"/>
    <col min="34" max="34" width="6.5703125" style="4" customWidth="1"/>
    <col min="35" max="35" width="11.42578125" style="4" customWidth="1"/>
    <col min="36" max="36" width="12" style="4" bestFit="1" customWidth="1"/>
    <col min="37" max="16384" width="11.42578125" style="4"/>
  </cols>
  <sheetData>
    <row r="1" spans="1:34" x14ac:dyDescent="0.2">
      <c r="A1" s="3" t="s">
        <v>3</v>
      </c>
    </row>
    <row r="3" spans="1:34" s="203" customFormat="1" ht="16.5" x14ac:dyDescent="0.2">
      <c r="A3" s="207" t="s">
        <v>275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7"/>
      <c r="AH3" s="207"/>
    </row>
    <row r="4" spans="1:34" s="203" customFormat="1" ht="16.5" x14ac:dyDescent="0.2">
      <c r="O4" s="210" t="str">
        <f>'1'!E5</f>
        <v>KABUPATEN</v>
      </c>
      <c r="P4" s="206" t="str">
        <f>'1'!F5</f>
        <v>MOJOKERTO</v>
      </c>
      <c r="W4" s="207"/>
      <c r="X4" s="207"/>
      <c r="Y4" s="207"/>
      <c r="AA4" s="206"/>
      <c r="AB4" s="206"/>
      <c r="AC4" s="207"/>
      <c r="AD4" s="207"/>
      <c r="AE4" s="207"/>
      <c r="AF4" s="207"/>
      <c r="AG4" s="207"/>
      <c r="AH4" s="207"/>
    </row>
    <row r="5" spans="1:34" s="203" customFormat="1" ht="16.5" x14ac:dyDescent="0.2">
      <c r="O5" s="210" t="str">
        <f>'1'!E6</f>
        <v xml:space="preserve">TAHUN </v>
      </c>
      <c r="P5" s="206">
        <f>'1'!F6</f>
        <v>2021</v>
      </c>
      <c r="W5" s="207"/>
      <c r="X5" s="207"/>
      <c r="Y5" s="207"/>
      <c r="AA5" s="206"/>
      <c r="AB5" s="206"/>
      <c r="AC5" s="207"/>
      <c r="AD5" s="207"/>
      <c r="AE5" s="207"/>
      <c r="AF5" s="207"/>
      <c r="AG5" s="207"/>
      <c r="AH5" s="207"/>
    </row>
    <row r="6" spans="1:34" ht="15.75" thickBot="1" x14ac:dyDescent="0.25"/>
    <row r="7" spans="1:34" ht="29.25" customHeight="1" x14ac:dyDescent="0.2">
      <c r="A7" s="1417" t="s">
        <v>153</v>
      </c>
      <c r="B7" s="1420" t="s">
        <v>124</v>
      </c>
      <c r="C7" s="1410" t="s">
        <v>33</v>
      </c>
      <c r="D7" s="1411"/>
      <c r="E7" s="1412" t="s">
        <v>354</v>
      </c>
      <c r="F7" s="1413"/>
      <c r="G7" s="1414"/>
      <c r="H7" s="1412" t="s">
        <v>126</v>
      </c>
      <c r="I7" s="1413"/>
      <c r="J7" s="1414"/>
      <c r="K7" s="1412" t="s">
        <v>353</v>
      </c>
      <c r="L7" s="1413"/>
      <c r="M7" s="1413"/>
      <c r="N7" s="1413"/>
      <c r="O7" s="1413"/>
      <c r="P7" s="1413"/>
      <c r="Q7" s="1413"/>
      <c r="R7" s="1413"/>
      <c r="S7" s="1413"/>
      <c r="T7" s="1413"/>
      <c r="U7" s="1413"/>
      <c r="V7" s="1414"/>
      <c r="W7" s="1412" t="s">
        <v>127</v>
      </c>
      <c r="X7" s="1414"/>
      <c r="Y7" s="1414"/>
      <c r="Z7" s="1412" t="s">
        <v>125</v>
      </c>
      <c r="AA7" s="1413"/>
      <c r="AB7" s="1414"/>
      <c r="AC7" s="1421" t="s">
        <v>193</v>
      </c>
      <c r="AD7" s="1422"/>
      <c r="AE7" s="1423"/>
      <c r="AF7" s="1412" t="s">
        <v>128</v>
      </c>
      <c r="AG7" s="1413"/>
      <c r="AH7" s="1414"/>
    </row>
    <row r="8" spans="1:34" ht="18" customHeight="1" x14ac:dyDescent="0.2">
      <c r="A8" s="1418"/>
      <c r="B8" s="1294"/>
      <c r="C8" s="1293" t="s">
        <v>129</v>
      </c>
      <c r="D8" s="1293" t="s">
        <v>109</v>
      </c>
      <c r="E8" s="1415"/>
      <c r="F8" s="1367"/>
      <c r="G8" s="1416"/>
      <c r="H8" s="1288"/>
      <c r="I8" s="1292"/>
      <c r="J8" s="1289"/>
      <c r="K8" s="1288"/>
      <c r="L8" s="1292"/>
      <c r="M8" s="1292"/>
      <c r="N8" s="1292"/>
      <c r="O8" s="1292"/>
      <c r="P8" s="1292"/>
      <c r="Q8" s="1292"/>
      <c r="R8" s="1292"/>
      <c r="S8" s="1292"/>
      <c r="T8" s="1292"/>
      <c r="U8" s="1292"/>
      <c r="V8" s="1289"/>
      <c r="W8" s="1288"/>
      <c r="X8" s="1289"/>
      <c r="Y8" s="1289"/>
      <c r="Z8" s="1288"/>
      <c r="AA8" s="1292"/>
      <c r="AB8" s="1289"/>
      <c r="AC8" s="1424"/>
      <c r="AD8" s="1425"/>
      <c r="AE8" s="1426"/>
      <c r="AF8" s="1288"/>
      <c r="AG8" s="1292"/>
      <c r="AH8" s="1289"/>
    </row>
    <row r="9" spans="1:34" ht="36" customHeight="1" x14ac:dyDescent="0.2">
      <c r="A9" s="1419"/>
      <c r="B9" s="1295"/>
      <c r="C9" s="1295"/>
      <c r="D9" s="1295"/>
      <c r="E9" s="117" t="s">
        <v>351</v>
      </c>
      <c r="F9" s="117" t="s">
        <v>355</v>
      </c>
      <c r="G9" s="117" t="s">
        <v>352</v>
      </c>
      <c r="H9" s="19" t="s">
        <v>27</v>
      </c>
      <c r="I9" s="19" t="s">
        <v>28</v>
      </c>
      <c r="J9" s="19" t="s">
        <v>29</v>
      </c>
      <c r="K9" s="118" t="s">
        <v>356</v>
      </c>
      <c r="L9" s="118" t="s">
        <v>357</v>
      </c>
      <c r="M9" s="118" t="s">
        <v>358</v>
      </c>
      <c r="N9" s="118" t="s">
        <v>359</v>
      </c>
      <c r="O9" s="118" t="s">
        <v>360</v>
      </c>
      <c r="P9" s="118" t="s">
        <v>361</v>
      </c>
      <c r="Q9" s="118" t="s">
        <v>362</v>
      </c>
      <c r="R9" s="118" t="s">
        <v>363</v>
      </c>
      <c r="S9" s="118" t="s">
        <v>364</v>
      </c>
      <c r="T9" s="118" t="s">
        <v>365</v>
      </c>
      <c r="U9" s="118" t="s">
        <v>366</v>
      </c>
      <c r="V9" s="118" t="s">
        <v>367</v>
      </c>
      <c r="W9" s="19" t="s">
        <v>27</v>
      </c>
      <c r="X9" s="19" t="s">
        <v>28</v>
      </c>
      <c r="Y9" s="70" t="s">
        <v>29</v>
      </c>
      <c r="Z9" s="19" t="s">
        <v>27</v>
      </c>
      <c r="AA9" s="19" t="s">
        <v>28</v>
      </c>
      <c r="AB9" s="19" t="s">
        <v>29</v>
      </c>
      <c r="AC9" s="19" t="s">
        <v>27</v>
      </c>
      <c r="AD9" s="19" t="s">
        <v>28</v>
      </c>
      <c r="AE9" s="19" t="s">
        <v>29</v>
      </c>
      <c r="AF9" s="19" t="s">
        <v>27</v>
      </c>
      <c r="AG9" s="19" t="s">
        <v>28</v>
      </c>
      <c r="AH9" s="19" t="s">
        <v>29</v>
      </c>
    </row>
    <row r="10" spans="1:34" x14ac:dyDescent="0.2">
      <c r="A10" s="231">
        <v>1</v>
      </c>
      <c r="B10" s="232">
        <v>2</v>
      </c>
      <c r="C10" s="231">
        <v>3</v>
      </c>
      <c r="D10" s="232">
        <v>4</v>
      </c>
      <c r="E10" s="231">
        <v>5</v>
      </c>
      <c r="F10" s="232">
        <v>6</v>
      </c>
      <c r="G10" s="231">
        <v>7</v>
      </c>
      <c r="H10" s="232">
        <v>8</v>
      </c>
      <c r="I10" s="231">
        <v>9</v>
      </c>
      <c r="J10" s="232">
        <v>10</v>
      </c>
      <c r="K10" s="231">
        <v>11</v>
      </c>
      <c r="L10" s="232">
        <v>12</v>
      </c>
      <c r="M10" s="231">
        <v>13</v>
      </c>
      <c r="N10" s="232">
        <v>14</v>
      </c>
      <c r="O10" s="231">
        <v>15</v>
      </c>
      <c r="P10" s="232">
        <v>16</v>
      </c>
      <c r="Q10" s="231">
        <v>17</v>
      </c>
      <c r="R10" s="232">
        <v>18</v>
      </c>
      <c r="S10" s="231">
        <v>19</v>
      </c>
      <c r="T10" s="232">
        <v>20</v>
      </c>
      <c r="U10" s="231">
        <v>21</v>
      </c>
      <c r="V10" s="232">
        <v>22</v>
      </c>
      <c r="W10" s="231">
        <v>23</v>
      </c>
      <c r="X10" s="232">
        <v>24</v>
      </c>
      <c r="Y10" s="231">
        <v>25</v>
      </c>
      <c r="Z10" s="232">
        <v>26</v>
      </c>
      <c r="AA10" s="231">
        <v>27</v>
      </c>
      <c r="AB10" s="232">
        <v>28</v>
      </c>
      <c r="AC10" s="231">
        <v>29</v>
      </c>
      <c r="AD10" s="232">
        <v>30</v>
      </c>
      <c r="AE10" s="231">
        <v>31</v>
      </c>
      <c r="AF10" s="232">
        <v>32</v>
      </c>
      <c r="AG10" s="231">
        <v>33</v>
      </c>
      <c r="AH10" s="233">
        <v>34</v>
      </c>
    </row>
    <row r="11" spans="1:34" ht="20.25" customHeight="1" x14ac:dyDescent="0.2">
      <c r="A11" s="12">
        <v>0</v>
      </c>
      <c r="B11" s="14">
        <v>0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234">
        <v>0</v>
      </c>
      <c r="AD11" s="234">
        <v>0</v>
      </c>
      <c r="AE11" s="234">
        <v>0</v>
      </c>
      <c r="AF11" s="234">
        <v>0</v>
      </c>
      <c r="AG11" s="234">
        <v>0</v>
      </c>
      <c r="AH11" s="234">
        <v>0</v>
      </c>
    </row>
    <row r="12" spans="1:34" ht="20.25" customHeight="1" x14ac:dyDescent="0.2">
      <c r="A12" s="14"/>
      <c r="B12" s="14"/>
      <c r="C12" s="143"/>
      <c r="D12" s="143"/>
      <c r="E12" s="143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43"/>
      <c r="W12" s="143"/>
      <c r="X12" s="143"/>
      <c r="Y12" s="179"/>
      <c r="Z12" s="143"/>
      <c r="AA12" s="143"/>
      <c r="AB12" s="143"/>
      <c r="AC12" s="234"/>
      <c r="AD12" s="234"/>
      <c r="AE12" s="234"/>
      <c r="AF12" s="234"/>
      <c r="AG12" s="234"/>
      <c r="AH12" s="234"/>
    </row>
    <row r="13" spans="1:34" ht="20.25" customHeight="1" x14ac:dyDescent="0.2">
      <c r="A13" s="14"/>
      <c r="B13" s="14"/>
      <c r="C13" s="143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79"/>
      <c r="Z13" s="143"/>
      <c r="AA13" s="143"/>
      <c r="AB13" s="143"/>
      <c r="AC13" s="234"/>
      <c r="AD13" s="234"/>
      <c r="AE13" s="234"/>
      <c r="AF13" s="234"/>
      <c r="AG13" s="234"/>
      <c r="AH13" s="234"/>
    </row>
    <row r="14" spans="1:34" ht="20.25" customHeight="1" thickBot="1" x14ac:dyDescent="0.25">
      <c r="A14" s="30"/>
      <c r="B14" s="30"/>
      <c r="C14" s="180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1"/>
      <c r="Z14" s="180"/>
      <c r="AA14" s="180"/>
      <c r="AB14" s="180"/>
      <c r="AC14" s="235"/>
      <c r="AD14" s="235"/>
      <c r="AE14" s="235"/>
      <c r="AF14" s="235"/>
      <c r="AG14" s="235"/>
      <c r="AH14" s="235"/>
    </row>
    <row r="16" spans="1:34" x14ac:dyDescent="0.2">
      <c r="A16" s="689" t="s">
        <v>1344</v>
      </c>
    </row>
  </sheetData>
  <mergeCells count="12">
    <mergeCell ref="A7:A9"/>
    <mergeCell ref="B7:B9"/>
    <mergeCell ref="AC7:AE8"/>
    <mergeCell ref="H7:J8"/>
    <mergeCell ref="W7:Y8"/>
    <mergeCell ref="Z7:AB8"/>
    <mergeCell ref="C8:C9"/>
    <mergeCell ref="C7:D7"/>
    <mergeCell ref="E7:G8"/>
    <mergeCell ref="K7:V8"/>
    <mergeCell ref="D8:D9"/>
    <mergeCell ref="AF7:AH8"/>
  </mergeCells>
  <phoneticPr fontId="0" type="noConversion"/>
  <printOptions horizontalCentered="1"/>
  <pageMargins left="0.64" right="0.55000000000000004" top="1.1499999999999999" bottom="0.9" header="0" footer="0"/>
  <pageSetup paperSize="130" scale="60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2"/>
  <sheetViews>
    <sheetView view="pageBreakPreview" zoomScale="60" zoomScaleNormal="78" workbookViewId="0">
      <selection activeCell="H45" sqref="H45"/>
    </sheetView>
  </sheetViews>
  <sheetFormatPr defaultColWidth="11.42578125" defaultRowHeight="15" x14ac:dyDescent="0.2"/>
  <cols>
    <col min="1" max="1" width="5.7109375" style="4" customWidth="1"/>
    <col min="2" max="2" width="31.7109375" style="4" customWidth="1"/>
    <col min="3" max="3" width="30.42578125" style="4" customWidth="1"/>
    <col min="4" max="12" width="10.7109375" style="4" customWidth="1"/>
    <col min="13" max="15" width="8.7109375" style="4" customWidth="1"/>
    <col min="16" max="16384" width="11.42578125" style="4"/>
  </cols>
  <sheetData>
    <row r="1" spans="1:15" x14ac:dyDescent="0.2">
      <c r="A1" s="3" t="s">
        <v>712</v>
      </c>
    </row>
    <row r="2" spans="1:15" x14ac:dyDescent="0.2">
      <c r="A2" s="6" t="s">
        <v>152</v>
      </c>
      <c r="B2" s="6"/>
    </row>
    <row r="3" spans="1:15" s="203" customFormat="1" ht="16.5" x14ac:dyDescent="0.2">
      <c r="A3" s="207" t="s">
        <v>398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</row>
    <row r="4" spans="1:15" s="203" customFormat="1" ht="16.5" x14ac:dyDescent="0.2">
      <c r="E4" s="210" t="str">
        <f>'1'!E5</f>
        <v>KABUPATEN</v>
      </c>
      <c r="F4" s="206" t="str">
        <f>'1'!F5</f>
        <v>MOJOKERTO</v>
      </c>
    </row>
    <row r="5" spans="1:15" s="203" customFormat="1" ht="16.5" x14ac:dyDescent="0.2">
      <c r="E5" s="210" t="str">
        <f>'1'!E6</f>
        <v xml:space="preserve">TAHUN </v>
      </c>
      <c r="F5" s="206">
        <f>'1'!F6</f>
        <v>2021</v>
      </c>
    </row>
    <row r="6" spans="1:15" ht="15.75" thickBot="1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</row>
    <row r="7" spans="1:15" x14ac:dyDescent="0.2">
      <c r="A7" s="1171" t="s">
        <v>153</v>
      </c>
      <c r="B7" s="1219" t="s">
        <v>154</v>
      </c>
      <c r="C7" s="1171" t="s">
        <v>156</v>
      </c>
      <c r="D7" s="1252" t="s">
        <v>213</v>
      </c>
      <c r="E7" s="1253"/>
      <c r="F7" s="1253"/>
      <c r="G7" s="1253"/>
      <c r="H7" s="1253"/>
      <c r="I7" s="1253"/>
      <c r="J7" s="1253"/>
      <c r="K7" s="1253"/>
      <c r="L7" s="1254"/>
      <c r="M7" s="8"/>
      <c r="N7" s="5"/>
      <c r="O7" s="5"/>
    </row>
    <row r="8" spans="1:15" x14ac:dyDescent="0.2">
      <c r="A8" s="1171"/>
      <c r="B8" s="1219"/>
      <c r="C8" s="1171"/>
      <c r="D8" s="1326" t="s">
        <v>18</v>
      </c>
      <c r="E8" s="1326"/>
      <c r="F8" s="1326"/>
      <c r="G8" s="1224" t="s">
        <v>187</v>
      </c>
      <c r="H8" s="1326"/>
      <c r="I8" s="1326"/>
      <c r="J8" s="1224" t="s">
        <v>399</v>
      </c>
      <c r="K8" s="1326"/>
      <c r="L8" s="1326"/>
      <c r="M8" s="14"/>
    </row>
    <row r="9" spans="1:15" x14ac:dyDescent="0.2">
      <c r="A9" s="1172"/>
      <c r="B9" s="1220"/>
      <c r="C9" s="1172"/>
      <c r="D9" s="19" t="s">
        <v>27</v>
      </c>
      <c r="E9" s="19" t="s">
        <v>28</v>
      </c>
      <c r="F9" s="19" t="s">
        <v>29</v>
      </c>
      <c r="G9" s="19" t="s">
        <v>27</v>
      </c>
      <c r="H9" s="19" t="s">
        <v>28</v>
      </c>
      <c r="I9" s="19" t="s">
        <v>29</v>
      </c>
      <c r="J9" s="19" t="s">
        <v>27</v>
      </c>
      <c r="K9" s="19" t="s">
        <v>28</v>
      </c>
      <c r="L9" s="19" t="s">
        <v>29</v>
      </c>
      <c r="M9" s="14"/>
    </row>
    <row r="10" spans="1:15" x14ac:dyDescent="0.2">
      <c r="A10" s="129">
        <v>1</v>
      </c>
      <c r="B10" s="129">
        <v>2</v>
      </c>
      <c r="C10" s="129">
        <v>3</v>
      </c>
      <c r="D10" s="129">
        <v>4</v>
      </c>
      <c r="E10" s="129">
        <v>5</v>
      </c>
      <c r="F10" s="129">
        <v>6</v>
      </c>
      <c r="G10" s="129">
        <v>7</v>
      </c>
      <c r="H10" s="129">
        <v>8</v>
      </c>
      <c r="I10" s="129">
        <v>9</v>
      </c>
      <c r="J10" s="129">
        <v>10</v>
      </c>
      <c r="K10" s="129">
        <v>11</v>
      </c>
      <c r="L10" s="129">
        <v>12</v>
      </c>
      <c r="M10" s="14"/>
    </row>
    <row r="11" spans="1:15" x14ac:dyDescent="0.2">
      <c r="A11" s="12">
        <f>'9'!A9</f>
        <v>1</v>
      </c>
      <c r="B11" s="12" t="str">
        <f>'9'!B9</f>
        <v>Sooko</v>
      </c>
      <c r="C11" s="12" t="str">
        <f>'9'!C9</f>
        <v>Sooko</v>
      </c>
      <c r="D11" s="160">
        <v>5</v>
      </c>
      <c r="E11" s="160">
        <v>2</v>
      </c>
      <c r="F11" s="160">
        <f t="shared" ref="F11:F30" si="0">SUM(D11:E11)</f>
        <v>7</v>
      </c>
      <c r="G11" s="160">
        <v>0</v>
      </c>
      <c r="H11" s="160">
        <v>0</v>
      </c>
      <c r="I11" s="160">
        <f t="shared" ref="I11:I30" si="1">SUM(G11:H11)</f>
        <v>0</v>
      </c>
      <c r="J11" s="658">
        <f t="shared" ref="J11:J26" si="2">G11/D11*100</f>
        <v>0</v>
      </c>
      <c r="K11" s="658">
        <f t="shared" ref="K11:L26" si="3">H11/E11*100</f>
        <v>0</v>
      </c>
      <c r="L11" s="658">
        <f t="shared" si="3"/>
        <v>0</v>
      </c>
      <c r="M11" s="14"/>
    </row>
    <row r="12" spans="1:15" x14ac:dyDescent="0.2">
      <c r="A12" s="12">
        <f>'9'!A10</f>
        <v>2</v>
      </c>
      <c r="B12" s="12" t="str">
        <f>'9'!B10</f>
        <v>Trowulan</v>
      </c>
      <c r="C12" s="12" t="str">
        <f>'9'!C10</f>
        <v>Trowulan</v>
      </c>
      <c r="D12" s="160">
        <v>2</v>
      </c>
      <c r="E12" s="160">
        <v>3</v>
      </c>
      <c r="F12" s="160">
        <f t="shared" si="0"/>
        <v>5</v>
      </c>
      <c r="G12" s="160">
        <v>0</v>
      </c>
      <c r="H12" s="160">
        <v>0</v>
      </c>
      <c r="I12" s="160">
        <f t="shared" si="1"/>
        <v>0</v>
      </c>
      <c r="J12" s="658">
        <f t="shared" si="2"/>
        <v>0</v>
      </c>
      <c r="K12" s="658">
        <f t="shared" si="3"/>
        <v>0</v>
      </c>
      <c r="L12" s="658">
        <f t="shared" si="3"/>
        <v>0</v>
      </c>
      <c r="M12" s="14"/>
    </row>
    <row r="13" spans="1:15" x14ac:dyDescent="0.2">
      <c r="A13" s="12">
        <f>'9'!A11</f>
        <v>3</v>
      </c>
      <c r="B13" s="12"/>
      <c r="C13" s="12" t="str">
        <f>'9'!C11</f>
        <v>Tawangsari</v>
      </c>
      <c r="D13" s="160">
        <v>0</v>
      </c>
      <c r="E13" s="160">
        <v>0</v>
      </c>
      <c r="F13" s="160">
        <f t="shared" si="0"/>
        <v>0</v>
      </c>
      <c r="G13" s="160">
        <v>0</v>
      </c>
      <c r="H13" s="160">
        <v>0</v>
      </c>
      <c r="I13" s="160">
        <f t="shared" si="1"/>
        <v>0</v>
      </c>
      <c r="J13" s="658">
        <v>0</v>
      </c>
      <c r="K13" s="658">
        <v>0</v>
      </c>
      <c r="L13" s="658">
        <v>0</v>
      </c>
      <c r="M13" s="14"/>
    </row>
    <row r="14" spans="1:15" x14ac:dyDescent="0.2">
      <c r="A14" s="12">
        <f>'9'!A12</f>
        <v>4</v>
      </c>
      <c r="B14" s="12" t="str">
        <f>'9'!B12</f>
        <v>Puri</v>
      </c>
      <c r="C14" s="12" t="str">
        <f>'9'!C12</f>
        <v>Puri</v>
      </c>
      <c r="D14" s="160">
        <v>5</v>
      </c>
      <c r="E14" s="160">
        <v>7</v>
      </c>
      <c r="F14" s="160">
        <f t="shared" si="0"/>
        <v>12</v>
      </c>
      <c r="G14" s="160">
        <v>0</v>
      </c>
      <c r="H14" s="160">
        <v>0</v>
      </c>
      <c r="I14" s="160">
        <f t="shared" si="1"/>
        <v>0</v>
      </c>
      <c r="J14" s="658">
        <f t="shared" si="2"/>
        <v>0</v>
      </c>
      <c r="K14" s="658">
        <f t="shared" si="3"/>
        <v>0</v>
      </c>
      <c r="L14" s="658">
        <f t="shared" si="3"/>
        <v>0</v>
      </c>
      <c r="M14" s="14"/>
    </row>
    <row r="15" spans="1:15" x14ac:dyDescent="0.2">
      <c r="A15" s="12">
        <f>'9'!A13</f>
        <v>5</v>
      </c>
      <c r="B15" s="12" t="str">
        <f>'9'!B13</f>
        <v>Mojoanyar</v>
      </c>
      <c r="C15" s="12" t="str">
        <f>'9'!C13</f>
        <v>Gayaman</v>
      </c>
      <c r="D15" s="160">
        <v>1</v>
      </c>
      <c r="E15" s="160">
        <v>1</v>
      </c>
      <c r="F15" s="160">
        <f t="shared" si="0"/>
        <v>2</v>
      </c>
      <c r="G15" s="160">
        <v>0</v>
      </c>
      <c r="H15" s="160">
        <v>0</v>
      </c>
      <c r="I15" s="160">
        <f t="shared" si="1"/>
        <v>0</v>
      </c>
      <c r="J15" s="658">
        <f t="shared" si="2"/>
        <v>0</v>
      </c>
      <c r="K15" s="658">
        <f t="shared" si="3"/>
        <v>0</v>
      </c>
      <c r="L15" s="658">
        <f t="shared" si="3"/>
        <v>0</v>
      </c>
      <c r="M15" s="14"/>
    </row>
    <row r="16" spans="1:15" x14ac:dyDescent="0.2">
      <c r="A16" s="12">
        <f>'9'!A14</f>
        <v>6</v>
      </c>
      <c r="B16" s="12" t="str">
        <f>'9'!B14</f>
        <v>Bangsal</v>
      </c>
      <c r="C16" s="12" t="str">
        <f>'9'!C14</f>
        <v>Bangsal</v>
      </c>
      <c r="D16" s="160">
        <v>1</v>
      </c>
      <c r="E16" s="160">
        <v>1</v>
      </c>
      <c r="F16" s="160">
        <f t="shared" si="0"/>
        <v>2</v>
      </c>
      <c r="G16" s="160">
        <v>0</v>
      </c>
      <c r="H16" s="160">
        <v>0</v>
      </c>
      <c r="I16" s="160">
        <f t="shared" si="1"/>
        <v>0</v>
      </c>
      <c r="J16" s="658">
        <f t="shared" si="2"/>
        <v>0</v>
      </c>
      <c r="K16" s="658">
        <f t="shared" si="3"/>
        <v>0</v>
      </c>
      <c r="L16" s="658">
        <f t="shared" si="3"/>
        <v>0</v>
      </c>
      <c r="M16" s="14"/>
    </row>
    <row r="17" spans="1:13" x14ac:dyDescent="0.2">
      <c r="A17" s="12">
        <f>'9'!A15</f>
        <v>7</v>
      </c>
      <c r="B17" s="12" t="str">
        <f>'9'!B15</f>
        <v>Gedeg</v>
      </c>
      <c r="C17" s="12" t="str">
        <f>'9'!C15</f>
        <v>Gedeg</v>
      </c>
      <c r="D17" s="160">
        <v>2</v>
      </c>
      <c r="E17" s="160">
        <v>2</v>
      </c>
      <c r="F17" s="160">
        <f t="shared" si="0"/>
        <v>4</v>
      </c>
      <c r="G17" s="160">
        <v>0</v>
      </c>
      <c r="H17" s="160">
        <v>0</v>
      </c>
      <c r="I17" s="160">
        <f t="shared" si="1"/>
        <v>0</v>
      </c>
      <c r="J17" s="658">
        <f t="shared" si="2"/>
        <v>0</v>
      </c>
      <c r="K17" s="658">
        <f t="shared" si="3"/>
        <v>0</v>
      </c>
      <c r="L17" s="658">
        <f t="shared" si="3"/>
        <v>0</v>
      </c>
      <c r="M17" s="14"/>
    </row>
    <row r="18" spans="1:13" x14ac:dyDescent="0.2">
      <c r="A18" s="12">
        <f>'9'!A16</f>
        <v>8</v>
      </c>
      <c r="B18" s="12"/>
      <c r="C18" s="12" t="str">
        <f>'9'!C16</f>
        <v>Lespadangan</v>
      </c>
      <c r="D18" s="160">
        <v>0</v>
      </c>
      <c r="E18" s="160">
        <v>0</v>
      </c>
      <c r="F18" s="160">
        <f t="shared" si="0"/>
        <v>0</v>
      </c>
      <c r="G18" s="160">
        <v>0</v>
      </c>
      <c r="H18" s="160">
        <v>0</v>
      </c>
      <c r="I18" s="160">
        <f t="shared" si="1"/>
        <v>0</v>
      </c>
      <c r="J18" s="658">
        <v>0</v>
      </c>
      <c r="K18" s="658">
        <v>0</v>
      </c>
      <c r="L18" s="658">
        <v>0</v>
      </c>
      <c r="M18" s="14"/>
    </row>
    <row r="19" spans="1:13" x14ac:dyDescent="0.2">
      <c r="A19" s="12">
        <f>'9'!A17</f>
        <v>9</v>
      </c>
      <c r="B19" s="12" t="str">
        <f>'9'!B17</f>
        <v>Kemlagi</v>
      </c>
      <c r="C19" s="12" t="str">
        <f>'9'!C17</f>
        <v>Kemlagi</v>
      </c>
      <c r="D19" s="160">
        <v>4</v>
      </c>
      <c r="E19" s="160">
        <v>0</v>
      </c>
      <c r="F19" s="160">
        <f t="shared" si="0"/>
        <v>4</v>
      </c>
      <c r="G19" s="160">
        <v>0</v>
      </c>
      <c r="H19" s="160">
        <v>0</v>
      </c>
      <c r="I19" s="160">
        <f t="shared" si="1"/>
        <v>0</v>
      </c>
      <c r="J19" s="658">
        <f t="shared" si="2"/>
        <v>0</v>
      </c>
      <c r="K19" s="658">
        <v>0</v>
      </c>
      <c r="L19" s="658">
        <f t="shared" si="3"/>
        <v>0</v>
      </c>
      <c r="M19" s="14"/>
    </row>
    <row r="20" spans="1:13" x14ac:dyDescent="0.2">
      <c r="A20" s="12">
        <f>'9'!A18</f>
        <v>10</v>
      </c>
      <c r="B20" s="12"/>
      <c r="C20" s="12" t="str">
        <f>'9'!C18</f>
        <v>Kedungsari</v>
      </c>
      <c r="D20" s="160">
        <v>0</v>
      </c>
      <c r="E20" s="160">
        <v>0</v>
      </c>
      <c r="F20" s="160">
        <f t="shared" si="0"/>
        <v>0</v>
      </c>
      <c r="G20" s="160">
        <v>0</v>
      </c>
      <c r="H20" s="160">
        <v>0</v>
      </c>
      <c r="I20" s="160">
        <f t="shared" si="1"/>
        <v>0</v>
      </c>
      <c r="J20" s="658">
        <v>0</v>
      </c>
      <c r="K20" s="658">
        <v>0</v>
      </c>
      <c r="L20" s="658">
        <v>0</v>
      </c>
      <c r="M20" s="14"/>
    </row>
    <row r="21" spans="1:13" x14ac:dyDescent="0.2">
      <c r="A21" s="12">
        <f>'9'!A19</f>
        <v>11</v>
      </c>
      <c r="B21" s="12" t="str">
        <f>'9'!B19</f>
        <v>Dawarblandong</v>
      </c>
      <c r="C21" s="12" t="str">
        <f>'9'!C19</f>
        <v>Dawarblandong</v>
      </c>
      <c r="D21" s="160">
        <v>3</v>
      </c>
      <c r="E21" s="160">
        <v>2</v>
      </c>
      <c r="F21" s="160">
        <f t="shared" si="0"/>
        <v>5</v>
      </c>
      <c r="G21" s="160">
        <v>0</v>
      </c>
      <c r="H21" s="160">
        <v>0</v>
      </c>
      <c r="I21" s="160">
        <f t="shared" si="1"/>
        <v>0</v>
      </c>
      <c r="J21" s="658">
        <f t="shared" si="2"/>
        <v>0</v>
      </c>
      <c r="K21" s="658">
        <f t="shared" si="3"/>
        <v>0</v>
      </c>
      <c r="L21" s="658">
        <f>I21/F21*100</f>
        <v>0</v>
      </c>
      <c r="M21" s="14"/>
    </row>
    <row r="22" spans="1:13" x14ac:dyDescent="0.2">
      <c r="A22" s="12">
        <f>'9'!A20</f>
        <v>12</v>
      </c>
      <c r="B22" s="12" t="str">
        <f>'9'!B20</f>
        <v>Jetis</v>
      </c>
      <c r="C22" s="12" t="str">
        <f>'9'!C20</f>
        <v>Kupang</v>
      </c>
      <c r="D22" s="160">
        <v>0</v>
      </c>
      <c r="E22" s="160">
        <v>0</v>
      </c>
      <c r="F22" s="160">
        <f t="shared" si="0"/>
        <v>0</v>
      </c>
      <c r="G22" s="160">
        <v>0</v>
      </c>
      <c r="H22" s="160">
        <v>0</v>
      </c>
      <c r="I22" s="160">
        <f t="shared" si="1"/>
        <v>0</v>
      </c>
      <c r="J22" s="658">
        <v>0</v>
      </c>
      <c r="K22" s="658">
        <v>0</v>
      </c>
      <c r="L22" s="658">
        <v>0</v>
      </c>
      <c r="M22" s="14"/>
    </row>
    <row r="23" spans="1:13" x14ac:dyDescent="0.2">
      <c r="A23" s="12">
        <f>'9'!A21</f>
        <v>13</v>
      </c>
      <c r="B23" s="12"/>
      <c r="C23" s="12" t="str">
        <f>'9'!C21</f>
        <v>Jetis</v>
      </c>
      <c r="D23" s="160">
        <v>5</v>
      </c>
      <c r="E23" s="160">
        <v>3</v>
      </c>
      <c r="F23" s="160">
        <f t="shared" si="0"/>
        <v>8</v>
      </c>
      <c r="G23" s="160">
        <v>0</v>
      </c>
      <c r="H23" s="160">
        <v>0</v>
      </c>
      <c r="I23" s="160">
        <f t="shared" si="1"/>
        <v>0</v>
      </c>
      <c r="J23" s="658">
        <f t="shared" si="2"/>
        <v>0</v>
      </c>
      <c r="K23" s="658">
        <f t="shared" si="3"/>
        <v>0</v>
      </c>
      <c r="L23" s="658">
        <f t="shared" si="3"/>
        <v>0</v>
      </c>
      <c r="M23" s="14"/>
    </row>
    <row r="24" spans="1:13" x14ac:dyDescent="0.2">
      <c r="A24" s="12">
        <f>'9'!A22</f>
        <v>14</v>
      </c>
      <c r="B24" s="12" t="str">
        <f>'9'!B22</f>
        <v>Mojosari</v>
      </c>
      <c r="C24" s="12" t="str">
        <f>'9'!C22</f>
        <v>Mojosari</v>
      </c>
      <c r="D24" s="160">
        <v>2</v>
      </c>
      <c r="E24" s="160">
        <v>0</v>
      </c>
      <c r="F24" s="160">
        <f t="shared" si="0"/>
        <v>2</v>
      </c>
      <c r="G24" s="160">
        <v>0</v>
      </c>
      <c r="H24" s="160">
        <v>0</v>
      </c>
      <c r="I24" s="160">
        <f t="shared" si="1"/>
        <v>0</v>
      </c>
      <c r="J24" s="658">
        <f t="shared" si="2"/>
        <v>0</v>
      </c>
      <c r="K24" s="658">
        <v>0</v>
      </c>
      <c r="L24" s="658">
        <f t="shared" si="3"/>
        <v>0</v>
      </c>
      <c r="M24" s="14"/>
    </row>
    <row r="25" spans="1:13" x14ac:dyDescent="0.2">
      <c r="A25" s="12">
        <f>'9'!A23</f>
        <v>15</v>
      </c>
      <c r="B25" s="12"/>
      <c r="C25" s="12" t="str">
        <f>'9'!C23</f>
        <v>Modopuro</v>
      </c>
      <c r="D25" s="160">
        <v>0</v>
      </c>
      <c r="E25" s="160">
        <v>0</v>
      </c>
      <c r="F25" s="160">
        <f t="shared" si="0"/>
        <v>0</v>
      </c>
      <c r="G25" s="160">
        <v>0</v>
      </c>
      <c r="H25" s="160">
        <v>0</v>
      </c>
      <c r="I25" s="160">
        <f t="shared" si="1"/>
        <v>0</v>
      </c>
      <c r="J25" s="658">
        <v>0</v>
      </c>
      <c r="K25" s="658">
        <v>0</v>
      </c>
      <c r="L25" s="658">
        <v>0</v>
      </c>
      <c r="M25" s="14"/>
    </row>
    <row r="26" spans="1:13" x14ac:dyDescent="0.2">
      <c r="A26" s="12">
        <f>'9'!A24</f>
        <v>16</v>
      </c>
      <c r="B26" s="12" t="str">
        <f>'9'!B24</f>
        <v>Pungging</v>
      </c>
      <c r="C26" s="12" t="str">
        <f>'9'!C24</f>
        <v>Pungging</v>
      </c>
      <c r="D26" s="160">
        <v>4</v>
      </c>
      <c r="E26" s="160">
        <v>3</v>
      </c>
      <c r="F26" s="160">
        <f t="shared" si="0"/>
        <v>7</v>
      </c>
      <c r="G26" s="160">
        <v>0</v>
      </c>
      <c r="H26" s="160">
        <v>0</v>
      </c>
      <c r="I26" s="160">
        <f t="shared" si="1"/>
        <v>0</v>
      </c>
      <c r="J26" s="658">
        <f t="shared" si="2"/>
        <v>0</v>
      </c>
      <c r="K26" s="658">
        <f t="shared" si="3"/>
        <v>0</v>
      </c>
      <c r="L26" s="658">
        <f t="shared" si="3"/>
        <v>0</v>
      </c>
      <c r="M26" s="14"/>
    </row>
    <row r="27" spans="1:13" x14ac:dyDescent="0.2">
      <c r="A27" s="12">
        <f>'9'!A25</f>
        <v>17</v>
      </c>
      <c r="B27" s="12"/>
      <c r="C27" s="12" t="str">
        <f>'9'!C25</f>
        <v>Watukenongo</v>
      </c>
      <c r="D27" s="160">
        <v>0</v>
      </c>
      <c r="E27" s="160">
        <v>0</v>
      </c>
      <c r="F27" s="160">
        <f t="shared" si="0"/>
        <v>0</v>
      </c>
      <c r="G27" s="160">
        <v>0</v>
      </c>
      <c r="H27" s="160">
        <v>0</v>
      </c>
      <c r="I27" s="160">
        <f t="shared" si="1"/>
        <v>0</v>
      </c>
      <c r="J27" s="658">
        <v>0</v>
      </c>
      <c r="K27" s="658">
        <v>0</v>
      </c>
      <c r="L27" s="658">
        <v>0</v>
      </c>
      <c r="M27" s="14"/>
    </row>
    <row r="28" spans="1:13" x14ac:dyDescent="0.2">
      <c r="A28" s="12">
        <f>'9'!A26</f>
        <v>18</v>
      </c>
      <c r="B28" s="12" t="str">
        <f>'9'!B26</f>
        <v>Ngoro</v>
      </c>
      <c r="C28" s="12" t="str">
        <f>'9'!C26</f>
        <v>Ngoro</v>
      </c>
      <c r="D28" s="160">
        <v>0</v>
      </c>
      <c r="E28" s="160">
        <v>0</v>
      </c>
      <c r="F28" s="160">
        <f t="shared" si="0"/>
        <v>0</v>
      </c>
      <c r="G28" s="160">
        <v>0</v>
      </c>
      <c r="H28" s="160">
        <v>0</v>
      </c>
      <c r="I28" s="160">
        <f t="shared" si="1"/>
        <v>0</v>
      </c>
      <c r="J28" s="658">
        <v>0</v>
      </c>
      <c r="K28" s="658">
        <v>0</v>
      </c>
      <c r="L28" s="658">
        <v>0</v>
      </c>
      <c r="M28" s="14"/>
    </row>
    <row r="29" spans="1:13" x14ac:dyDescent="0.2">
      <c r="A29" s="12">
        <f>'9'!A27</f>
        <v>19</v>
      </c>
      <c r="B29" s="12"/>
      <c r="C29" s="12" t="str">
        <f>'9'!C27</f>
        <v>Manduro</v>
      </c>
      <c r="D29" s="160">
        <v>0</v>
      </c>
      <c r="E29" s="160">
        <v>0</v>
      </c>
      <c r="F29" s="160">
        <f t="shared" si="0"/>
        <v>0</v>
      </c>
      <c r="G29" s="160">
        <v>0</v>
      </c>
      <c r="H29" s="160">
        <v>0</v>
      </c>
      <c r="I29" s="160">
        <f t="shared" si="1"/>
        <v>0</v>
      </c>
      <c r="J29" s="658">
        <v>0</v>
      </c>
      <c r="K29" s="658">
        <v>0</v>
      </c>
      <c r="L29" s="658">
        <v>0</v>
      </c>
      <c r="M29" s="14"/>
    </row>
    <row r="30" spans="1:13" x14ac:dyDescent="0.2">
      <c r="A30" s="12">
        <f>'9'!A28</f>
        <v>20</v>
      </c>
      <c r="B30" s="12" t="str">
        <f>'9'!B28</f>
        <v>Dlanggu</v>
      </c>
      <c r="C30" s="12" t="str">
        <f>'9'!C28</f>
        <v>Dlanggu</v>
      </c>
      <c r="D30" s="160">
        <v>1</v>
      </c>
      <c r="E30" s="160">
        <v>1</v>
      </c>
      <c r="F30" s="160">
        <f t="shared" si="0"/>
        <v>2</v>
      </c>
      <c r="G30" s="160">
        <v>0</v>
      </c>
      <c r="H30" s="160">
        <v>0</v>
      </c>
      <c r="I30" s="160">
        <f t="shared" si="1"/>
        <v>0</v>
      </c>
      <c r="J30" s="658">
        <f>G30/D30*100</f>
        <v>0</v>
      </c>
      <c r="K30" s="658">
        <f>H30/E30*100</f>
        <v>0</v>
      </c>
      <c r="L30" s="658">
        <f>I30/F30*100</f>
        <v>0</v>
      </c>
      <c r="M30" s="14"/>
    </row>
    <row r="31" spans="1:13" x14ac:dyDescent="0.2">
      <c r="A31" s="12">
        <f>'9'!A29</f>
        <v>21</v>
      </c>
      <c r="B31" s="12" t="str">
        <f>'9'!B29</f>
        <v>Kutorejo</v>
      </c>
      <c r="C31" s="12" t="str">
        <f>'9'!C29</f>
        <v>Kutorejo</v>
      </c>
      <c r="D31" s="160">
        <v>0</v>
      </c>
      <c r="E31" s="160">
        <v>4</v>
      </c>
      <c r="F31" s="160">
        <f t="shared" ref="F31:F37" si="4">SUM(D31:E31)</f>
        <v>4</v>
      </c>
      <c r="G31" s="160">
        <v>0</v>
      </c>
      <c r="H31" s="160">
        <v>0</v>
      </c>
      <c r="I31" s="160">
        <f t="shared" ref="I31:I37" si="5">SUM(G31:H31)</f>
        <v>0</v>
      </c>
      <c r="J31" s="658">
        <v>0</v>
      </c>
      <c r="K31" s="658">
        <f t="shared" ref="K31:K37" si="6">H31/E31*100</f>
        <v>0</v>
      </c>
      <c r="L31" s="658">
        <f t="shared" ref="L31:L37" si="7">I31/F31*100</f>
        <v>0</v>
      </c>
      <c r="M31" s="14"/>
    </row>
    <row r="32" spans="1:13" x14ac:dyDescent="0.2">
      <c r="A32" s="12">
        <f>'9'!A30</f>
        <v>22</v>
      </c>
      <c r="B32" s="12"/>
      <c r="C32" s="12" t="str">
        <f>'9'!C30</f>
        <v>Pesanggrahan</v>
      </c>
      <c r="D32" s="160">
        <v>0</v>
      </c>
      <c r="E32" s="160">
        <v>0</v>
      </c>
      <c r="F32" s="160">
        <f t="shared" si="4"/>
        <v>0</v>
      </c>
      <c r="G32" s="160">
        <v>0</v>
      </c>
      <c r="H32" s="160">
        <v>0</v>
      </c>
      <c r="I32" s="160">
        <f t="shared" si="5"/>
        <v>0</v>
      </c>
      <c r="J32" s="658">
        <v>0</v>
      </c>
      <c r="K32" s="658">
        <v>0</v>
      </c>
      <c r="L32" s="658">
        <v>0</v>
      </c>
      <c r="M32" s="14"/>
    </row>
    <row r="33" spans="1:13" x14ac:dyDescent="0.2">
      <c r="A33" s="12">
        <f>'9'!A31</f>
        <v>23</v>
      </c>
      <c r="B33" s="12" t="str">
        <f>'9'!B31</f>
        <v>Pacet</v>
      </c>
      <c r="C33" s="12" t="str">
        <f>'9'!C31</f>
        <v>Pacet</v>
      </c>
      <c r="D33" s="160">
        <v>0</v>
      </c>
      <c r="E33" s="160">
        <v>1</v>
      </c>
      <c r="F33" s="160">
        <f t="shared" si="4"/>
        <v>1</v>
      </c>
      <c r="G33" s="160">
        <v>0</v>
      </c>
      <c r="H33" s="160">
        <v>0</v>
      </c>
      <c r="I33" s="160">
        <f t="shared" si="5"/>
        <v>0</v>
      </c>
      <c r="J33" s="658">
        <v>0</v>
      </c>
      <c r="K33" s="658">
        <f t="shared" si="6"/>
        <v>0</v>
      </c>
      <c r="L33" s="658">
        <f t="shared" si="7"/>
        <v>0</v>
      </c>
      <c r="M33" s="14"/>
    </row>
    <row r="34" spans="1:13" x14ac:dyDescent="0.2">
      <c r="A34" s="12">
        <f>'9'!A32</f>
        <v>24</v>
      </c>
      <c r="B34" s="12"/>
      <c r="C34" s="12" t="str">
        <f>'9'!C32</f>
        <v>Pandan</v>
      </c>
      <c r="D34" s="160">
        <v>0</v>
      </c>
      <c r="E34" s="160">
        <v>0</v>
      </c>
      <c r="F34" s="160">
        <f t="shared" si="4"/>
        <v>0</v>
      </c>
      <c r="G34" s="160">
        <v>0</v>
      </c>
      <c r="H34" s="160">
        <v>0</v>
      </c>
      <c r="I34" s="160">
        <f t="shared" si="5"/>
        <v>0</v>
      </c>
      <c r="J34" s="658">
        <v>0</v>
      </c>
      <c r="K34" s="658">
        <v>0</v>
      </c>
      <c r="L34" s="658">
        <v>0</v>
      </c>
      <c r="M34" s="14"/>
    </row>
    <row r="35" spans="1:13" x14ac:dyDescent="0.2">
      <c r="A35" s="12">
        <f>'9'!A33</f>
        <v>25</v>
      </c>
      <c r="B35" s="12" t="str">
        <f>'9'!B33</f>
        <v>Trawas</v>
      </c>
      <c r="C35" s="12" t="str">
        <f>'9'!C33</f>
        <v>Trawas</v>
      </c>
      <c r="D35" s="160">
        <v>0</v>
      </c>
      <c r="E35" s="160">
        <v>0</v>
      </c>
      <c r="F35" s="160">
        <f t="shared" si="4"/>
        <v>0</v>
      </c>
      <c r="G35" s="160">
        <v>0</v>
      </c>
      <c r="H35" s="160">
        <v>0</v>
      </c>
      <c r="I35" s="160">
        <f t="shared" si="5"/>
        <v>0</v>
      </c>
      <c r="J35" s="658">
        <v>0</v>
      </c>
      <c r="K35" s="658">
        <v>0</v>
      </c>
      <c r="L35" s="658">
        <v>0</v>
      </c>
      <c r="M35" s="14"/>
    </row>
    <row r="36" spans="1:13" x14ac:dyDescent="0.2">
      <c r="A36" s="12">
        <f>'9'!A34</f>
        <v>26</v>
      </c>
      <c r="B36" s="12" t="str">
        <f>'9'!B34</f>
        <v>Gondang</v>
      </c>
      <c r="C36" s="12" t="str">
        <f>'9'!C34</f>
        <v>Gondang</v>
      </c>
      <c r="D36" s="160">
        <v>1</v>
      </c>
      <c r="E36" s="160">
        <v>2</v>
      </c>
      <c r="F36" s="160">
        <f t="shared" si="4"/>
        <v>3</v>
      </c>
      <c r="G36" s="160">
        <v>0</v>
      </c>
      <c r="H36" s="160">
        <v>0</v>
      </c>
      <c r="I36" s="160">
        <f t="shared" si="5"/>
        <v>0</v>
      </c>
      <c r="J36" s="658">
        <f>G36/D36*100</f>
        <v>0</v>
      </c>
      <c r="K36" s="658">
        <f t="shared" si="6"/>
        <v>0</v>
      </c>
      <c r="L36" s="658">
        <f t="shared" si="7"/>
        <v>0</v>
      </c>
      <c r="M36" s="14"/>
    </row>
    <row r="37" spans="1:13" x14ac:dyDescent="0.2">
      <c r="A37" s="12">
        <f>'9'!A35</f>
        <v>27</v>
      </c>
      <c r="B37" s="12" t="str">
        <f>'9'!B35</f>
        <v>Jatirejo</v>
      </c>
      <c r="C37" s="12" t="str">
        <f>'9'!C35</f>
        <v>Jatirejo</v>
      </c>
      <c r="D37" s="160">
        <v>1</v>
      </c>
      <c r="E37" s="160">
        <v>2</v>
      </c>
      <c r="F37" s="160">
        <f t="shared" si="4"/>
        <v>3</v>
      </c>
      <c r="G37" s="160">
        <v>0</v>
      </c>
      <c r="H37" s="160">
        <v>0</v>
      </c>
      <c r="I37" s="160">
        <f t="shared" si="5"/>
        <v>0</v>
      </c>
      <c r="J37" s="658">
        <f>G37/D37*100</f>
        <v>0</v>
      </c>
      <c r="K37" s="658">
        <f t="shared" si="6"/>
        <v>0</v>
      </c>
      <c r="L37" s="658">
        <f t="shared" si="7"/>
        <v>0</v>
      </c>
      <c r="M37" s="14"/>
    </row>
    <row r="38" spans="1:13" ht="15.75" x14ac:dyDescent="0.2">
      <c r="A38" s="271" t="s">
        <v>157</v>
      </c>
      <c r="B38" s="272"/>
      <c r="C38" s="275"/>
      <c r="D38" s="1064">
        <f t="shared" ref="D38:I38" si="8">SUM(D11:D37)</f>
        <v>37</v>
      </c>
      <c r="E38" s="861">
        <f t="shared" si="8"/>
        <v>34</v>
      </c>
      <c r="F38" s="861">
        <f t="shared" si="8"/>
        <v>71</v>
      </c>
      <c r="G38" s="1064">
        <f t="shared" si="8"/>
        <v>0</v>
      </c>
      <c r="H38" s="861">
        <f t="shared" si="8"/>
        <v>0</v>
      </c>
      <c r="I38" s="861">
        <f t="shared" si="8"/>
        <v>0</v>
      </c>
      <c r="J38" s="1086">
        <f>G38/D38*100</f>
        <v>0</v>
      </c>
      <c r="K38" s="1086">
        <f>H38/E38*100</f>
        <v>0</v>
      </c>
      <c r="L38" s="1086">
        <f>I38/F38*100</f>
        <v>0</v>
      </c>
      <c r="M38" s="14"/>
    </row>
    <row r="39" spans="1:13" ht="16.5" thickBot="1" x14ac:dyDescent="0.25">
      <c r="A39" s="329" t="s">
        <v>1021</v>
      </c>
      <c r="B39" s="314"/>
      <c r="C39" s="315"/>
      <c r="D39" s="1087">
        <f>(D38/'2'!$E$28*100000)</f>
        <v>3.2545240082717686</v>
      </c>
      <c r="E39" s="1087">
        <f>(E38/'2'!$E$28*100000)</f>
        <v>2.99064368327676</v>
      </c>
      <c r="F39" s="1087">
        <f>(F38/'2'!$E$28*100000)</f>
        <v>6.2451676915485281</v>
      </c>
      <c r="G39" s="1088"/>
      <c r="H39" s="1088"/>
      <c r="I39" s="1088"/>
      <c r="J39" s="1088"/>
      <c r="K39" s="1088"/>
      <c r="L39" s="1088"/>
      <c r="M39" s="14"/>
    </row>
    <row r="40" spans="1:13" x14ac:dyDescent="0.2">
      <c r="B40" s="3"/>
      <c r="C40" s="3"/>
      <c r="D40" s="3"/>
      <c r="E40" s="3"/>
      <c r="F40" s="3"/>
    </row>
    <row r="41" spans="1:13" x14ac:dyDescent="0.2">
      <c r="A41" s="689" t="s">
        <v>1344</v>
      </c>
    </row>
    <row r="42" spans="1:13" x14ac:dyDescent="0.2">
      <c r="A42" s="689" t="s">
        <v>959</v>
      </c>
    </row>
  </sheetData>
  <mergeCells count="7">
    <mergeCell ref="A7:A9"/>
    <mergeCell ref="B7:B9"/>
    <mergeCell ref="C7:C9"/>
    <mergeCell ref="D7:L7"/>
    <mergeCell ref="D8:F8"/>
    <mergeCell ref="G8:I8"/>
    <mergeCell ref="J8:L8"/>
  </mergeCells>
  <printOptions horizontalCentered="1"/>
  <pageMargins left="0.75" right="0.75" top="1" bottom="0.5" header="0.3" footer="0.3"/>
  <pageSetup paperSize="130" scale="7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O27"/>
  <sheetViews>
    <sheetView view="pageBreakPreview" zoomScale="60" zoomScaleNormal="77" workbookViewId="0">
      <selection activeCell="D12" sqref="D12"/>
    </sheetView>
  </sheetViews>
  <sheetFormatPr defaultColWidth="11.42578125" defaultRowHeight="15" x14ac:dyDescent="0.2"/>
  <cols>
    <col min="1" max="1" width="5.7109375" style="4" customWidth="1"/>
    <col min="2" max="2" width="40.7109375" style="4" customWidth="1"/>
    <col min="3" max="5" width="30.7109375" style="4" customWidth="1"/>
    <col min="6" max="7" width="20.7109375" style="4" customWidth="1"/>
    <col min="8" max="16384" width="11.42578125" style="4"/>
  </cols>
  <sheetData>
    <row r="1" spans="1:15" x14ac:dyDescent="0.2">
      <c r="A1" s="101" t="s">
        <v>119</v>
      </c>
      <c r="B1" s="106"/>
      <c r="C1" s="106"/>
      <c r="D1" s="106"/>
      <c r="E1" s="106"/>
      <c r="F1" s="100"/>
      <c r="G1" s="100"/>
      <c r="H1" s="100"/>
      <c r="I1" s="100"/>
      <c r="J1" s="100"/>
      <c r="K1" s="100"/>
      <c r="L1" s="100"/>
      <c r="M1" s="100"/>
      <c r="N1" s="100"/>
      <c r="O1" s="100"/>
    </row>
    <row r="2" spans="1:15" x14ac:dyDescent="0.2">
      <c r="A2" s="106"/>
      <c r="B2" s="106"/>
      <c r="C2" s="106"/>
      <c r="D2" s="106"/>
      <c r="E2" s="106"/>
      <c r="F2" s="100"/>
      <c r="G2" s="100"/>
      <c r="H2" s="100"/>
      <c r="I2" s="100"/>
      <c r="J2" s="100"/>
      <c r="K2" s="100"/>
      <c r="L2" s="100"/>
      <c r="M2" s="100"/>
      <c r="N2" s="100"/>
      <c r="O2" s="100"/>
    </row>
    <row r="3" spans="1:15" s="203" customFormat="1" ht="16.5" x14ac:dyDescent="0.25">
      <c r="A3" s="1199" t="s">
        <v>997</v>
      </c>
      <c r="B3" s="1199"/>
      <c r="C3" s="1199"/>
      <c r="D3" s="1199"/>
      <c r="E3" s="1199"/>
      <c r="F3" s="208"/>
      <c r="G3" s="208"/>
      <c r="H3" s="208"/>
      <c r="I3" s="208"/>
      <c r="J3" s="208"/>
      <c r="K3" s="208"/>
      <c r="L3" s="208"/>
      <c r="M3" s="208"/>
      <c r="N3" s="208"/>
      <c r="O3" s="208"/>
    </row>
    <row r="4" spans="1:15" s="203" customFormat="1" ht="16.5" x14ac:dyDescent="0.25">
      <c r="B4" s="209"/>
      <c r="C4" s="210" t="str">
        <f>'1'!E5</f>
        <v>KABUPATEN</v>
      </c>
      <c r="D4" s="206" t="str">
        <f>'1'!F5</f>
        <v>MOJOKERTO</v>
      </c>
      <c r="E4" s="211"/>
      <c r="F4" s="208"/>
      <c r="G4" s="208"/>
      <c r="H4" s="208"/>
      <c r="I4" s="208"/>
      <c r="J4" s="208"/>
      <c r="K4" s="208"/>
      <c r="L4" s="208"/>
      <c r="M4" s="208"/>
      <c r="N4" s="208"/>
      <c r="O4" s="208"/>
    </row>
    <row r="5" spans="1:15" s="203" customFormat="1" ht="16.5" x14ac:dyDescent="0.25">
      <c r="B5" s="209"/>
      <c r="C5" s="210" t="str">
        <f>'1'!E6</f>
        <v xml:space="preserve">TAHUN </v>
      </c>
      <c r="D5" s="206">
        <f>'1'!F6</f>
        <v>2021</v>
      </c>
      <c r="E5" s="211"/>
      <c r="F5" s="208"/>
      <c r="G5" s="208"/>
      <c r="H5" s="208"/>
      <c r="I5" s="208"/>
      <c r="J5" s="208"/>
      <c r="K5" s="208"/>
      <c r="L5" s="208"/>
      <c r="M5" s="208"/>
      <c r="N5" s="208"/>
      <c r="O5" s="208"/>
    </row>
    <row r="6" spans="1:15" x14ac:dyDescent="0.2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</row>
    <row r="7" spans="1:15" ht="29.25" customHeight="1" x14ac:dyDescent="0.2">
      <c r="A7" s="1200" t="s">
        <v>153</v>
      </c>
      <c r="B7" s="1202" t="s">
        <v>286</v>
      </c>
      <c r="C7" s="1204" t="s">
        <v>161</v>
      </c>
      <c r="D7" s="710" t="s">
        <v>25</v>
      </c>
      <c r="E7" s="710"/>
      <c r="F7" s="102"/>
      <c r="G7" s="102"/>
      <c r="H7" s="102"/>
      <c r="I7" s="102"/>
      <c r="J7" s="102"/>
      <c r="K7" s="102"/>
      <c r="L7" s="102"/>
      <c r="M7" s="102"/>
      <c r="N7" s="102"/>
      <c r="O7" s="102"/>
    </row>
    <row r="8" spans="1:15" ht="18.75" customHeight="1" x14ac:dyDescent="0.2">
      <c r="A8" s="1201"/>
      <c r="B8" s="1203"/>
      <c r="C8" s="1205"/>
      <c r="D8" s="107" t="s">
        <v>161</v>
      </c>
      <c r="E8" s="107" t="s">
        <v>164</v>
      </c>
      <c r="F8" s="102"/>
      <c r="G8" s="102"/>
      <c r="H8" s="102"/>
      <c r="I8" s="102"/>
      <c r="J8" s="102"/>
      <c r="K8" s="102"/>
      <c r="L8" s="102"/>
      <c r="M8" s="102"/>
      <c r="N8" s="102"/>
      <c r="O8" s="102"/>
    </row>
    <row r="9" spans="1:15" ht="15" customHeight="1" x14ac:dyDescent="0.2">
      <c r="A9" s="200">
        <v>1</v>
      </c>
      <c r="B9" s="200">
        <v>2</v>
      </c>
      <c r="C9" s="201">
        <v>3</v>
      </c>
      <c r="D9" s="200">
        <v>4</v>
      </c>
      <c r="E9" s="200">
        <v>5</v>
      </c>
      <c r="F9" s="102"/>
      <c r="G9" s="102"/>
      <c r="H9" s="102"/>
      <c r="I9" s="102"/>
      <c r="J9" s="102"/>
      <c r="K9" s="102"/>
      <c r="L9" s="102"/>
      <c r="M9" s="102"/>
      <c r="N9" s="102"/>
      <c r="O9" s="102"/>
    </row>
    <row r="10" spans="1:15" ht="39.75" customHeight="1" x14ac:dyDescent="0.2">
      <c r="A10" s="103">
        <v>1</v>
      </c>
      <c r="B10" s="103" t="s">
        <v>104</v>
      </c>
      <c r="C10" s="108">
        <v>10</v>
      </c>
      <c r="D10" s="108">
        <v>10</v>
      </c>
      <c r="E10" s="197">
        <v>100</v>
      </c>
      <c r="F10" s="102"/>
      <c r="G10" s="102"/>
      <c r="H10" s="102"/>
      <c r="I10" s="102"/>
      <c r="J10" s="102"/>
      <c r="K10" s="102"/>
      <c r="L10" s="102"/>
      <c r="M10" s="102"/>
      <c r="N10" s="102"/>
      <c r="O10" s="102"/>
    </row>
    <row r="11" spans="1:15" ht="39.75" customHeight="1" x14ac:dyDescent="0.2">
      <c r="A11" s="103">
        <v>2</v>
      </c>
      <c r="B11" s="103" t="s">
        <v>105</v>
      </c>
      <c r="C11" s="108">
        <v>1</v>
      </c>
      <c r="D11" s="108">
        <v>1</v>
      </c>
      <c r="E11" s="197">
        <v>0</v>
      </c>
      <c r="F11" s="102"/>
      <c r="G11" s="102"/>
      <c r="H11" s="102"/>
      <c r="I11" s="102"/>
      <c r="J11" s="102"/>
      <c r="K11" s="102"/>
      <c r="L11" s="102"/>
      <c r="M11" s="102"/>
      <c r="N11" s="102"/>
      <c r="O11" s="102"/>
    </row>
    <row r="12" spans="1:15" ht="19.5" customHeight="1" x14ac:dyDescent="0.2">
      <c r="A12" s="104"/>
      <c r="B12" s="105"/>
      <c r="C12" s="109"/>
      <c r="D12" s="109"/>
      <c r="E12" s="197"/>
      <c r="F12" s="102"/>
      <c r="G12" s="102"/>
      <c r="H12" s="102"/>
      <c r="I12" s="102"/>
      <c r="J12" s="102"/>
      <c r="K12" s="102"/>
      <c r="L12" s="102"/>
      <c r="M12" s="102"/>
      <c r="N12" s="102"/>
      <c r="O12" s="102"/>
    </row>
    <row r="13" spans="1:15" ht="39.950000000000003" customHeight="1" x14ac:dyDescent="0.2">
      <c r="A13" s="687" t="s">
        <v>207</v>
      </c>
      <c r="B13" s="711"/>
      <c r="C13" s="712">
        <v>11</v>
      </c>
      <c r="D13" s="712">
        <v>11</v>
      </c>
      <c r="E13" s="713">
        <v>100</v>
      </c>
      <c r="F13" s="102"/>
      <c r="G13" s="102"/>
      <c r="H13" s="102"/>
      <c r="I13" s="102"/>
      <c r="J13" s="102"/>
      <c r="K13" s="102"/>
      <c r="L13" s="102"/>
      <c r="M13" s="102"/>
      <c r="N13" s="102"/>
      <c r="O13" s="102"/>
    </row>
    <row r="14" spans="1:15" ht="20.25" customHeight="1" x14ac:dyDescent="0.2">
      <c r="A14" s="102"/>
      <c r="B14" s="102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</row>
    <row r="15" spans="1:15" x14ac:dyDescent="0.2">
      <c r="A15" s="690" t="s">
        <v>1332</v>
      </c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</row>
    <row r="16" spans="1:15" x14ac:dyDescent="0.2">
      <c r="A16" s="102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</row>
    <row r="17" spans="1:15" x14ac:dyDescent="0.2">
      <c r="A17" s="102"/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</row>
    <row r="18" spans="1:15" x14ac:dyDescent="0.2">
      <c r="A18" s="102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</row>
    <row r="19" spans="1:15" x14ac:dyDescent="0.2">
      <c r="A19" s="102"/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</row>
    <row r="20" spans="1:15" x14ac:dyDescent="0.2">
      <c r="A20" s="102"/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</row>
    <row r="21" spans="1:15" x14ac:dyDescent="0.2">
      <c r="A21" s="102"/>
      <c r="B21" s="1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</row>
    <row r="22" spans="1:15" x14ac:dyDescent="0.2">
      <c r="A22" s="102"/>
      <c r="B22" s="102"/>
      <c r="C22" s="102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</row>
    <row r="23" spans="1:15" x14ac:dyDescent="0.2">
      <c r="A23" s="102"/>
      <c r="B23" s="102"/>
      <c r="C23" s="102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2"/>
      <c r="O23" s="102"/>
    </row>
    <row r="24" spans="1:15" x14ac:dyDescent="0.2">
      <c r="A24" s="102"/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</row>
    <row r="25" spans="1:15" x14ac:dyDescent="0.2">
      <c r="A25" s="102"/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</row>
    <row r="26" spans="1:15" x14ac:dyDescent="0.2">
      <c r="A26" s="102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</row>
    <row r="27" spans="1:15" x14ac:dyDescent="0.2">
      <c r="A27" s="102"/>
      <c r="B27" s="102"/>
      <c r="C27" s="102"/>
      <c r="D27" s="102"/>
      <c r="E27" s="102"/>
      <c r="F27" s="102"/>
      <c r="G27" s="102"/>
      <c r="H27" s="102"/>
      <c r="I27" s="102"/>
      <c r="J27" s="102"/>
      <c r="K27" s="102"/>
      <c r="L27" s="102"/>
      <c r="M27" s="102"/>
      <c r="N27" s="102"/>
      <c r="O27" s="102"/>
    </row>
  </sheetData>
  <mergeCells count="4">
    <mergeCell ref="A3:E3"/>
    <mergeCell ref="A7:A8"/>
    <mergeCell ref="B7:B8"/>
    <mergeCell ref="C7:C8"/>
  </mergeCells>
  <phoneticPr fontId="0" type="noConversion"/>
  <printOptions horizontalCentered="1"/>
  <pageMargins left="0.52" right="0.9" top="1.26" bottom="0.9" header="0" footer="0"/>
  <pageSetup paperSize="130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42"/>
  <sheetViews>
    <sheetView view="pageBreakPreview" topLeftCell="A4" zoomScale="60" zoomScaleNormal="60" workbookViewId="0">
      <selection activeCell="L17" sqref="L17"/>
    </sheetView>
  </sheetViews>
  <sheetFormatPr defaultColWidth="21.7109375" defaultRowHeight="15" x14ac:dyDescent="0.2"/>
  <cols>
    <col min="1" max="1" width="5.7109375" style="4" customWidth="1"/>
    <col min="2" max="3" width="20.7109375" style="4" customWidth="1"/>
    <col min="4" max="4" width="15.7109375" style="4" customWidth="1"/>
    <col min="5" max="5" width="17.85546875" style="4" customWidth="1"/>
    <col min="6" max="6" width="17.42578125" style="4" customWidth="1"/>
    <col min="7" max="7" width="13.28515625" style="4" customWidth="1"/>
    <col min="8" max="8" width="20.28515625" style="4" customWidth="1"/>
    <col min="9" max="10" width="10.85546875" style="4" customWidth="1"/>
    <col min="11" max="11" width="12.7109375" style="4" customWidth="1"/>
    <col min="12" max="13" width="18.140625" style="4" customWidth="1"/>
    <col min="14" max="19" width="12.7109375" style="4" customWidth="1"/>
    <col min="20" max="28" width="8.7109375" style="4" customWidth="1"/>
    <col min="29" max="254" width="9.140625" style="4" customWidth="1"/>
    <col min="255" max="255" width="5.7109375" style="4" customWidth="1"/>
    <col min="256" max="16384" width="21.7109375" style="4"/>
  </cols>
  <sheetData>
    <row r="1" spans="1:28" x14ac:dyDescent="0.2">
      <c r="A1" s="3" t="s">
        <v>201</v>
      </c>
    </row>
    <row r="2" spans="1:28" x14ac:dyDescent="0.2">
      <c r="A2" s="6" t="s">
        <v>152</v>
      </c>
      <c r="B2" s="6"/>
    </row>
    <row r="3" spans="1:28" s="203" customFormat="1" ht="16.5" x14ac:dyDescent="0.2">
      <c r="A3" s="1215" t="s">
        <v>188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5"/>
      <c r="P3" s="1215"/>
      <c r="Q3" s="1215"/>
      <c r="R3" s="1215"/>
      <c r="S3" s="1215"/>
      <c r="T3" s="207"/>
      <c r="U3" s="207"/>
      <c r="V3" s="207"/>
      <c r="W3" s="207"/>
      <c r="X3" s="207"/>
      <c r="Y3" s="207"/>
      <c r="Z3" s="207"/>
      <c r="AA3" s="207"/>
      <c r="AB3" s="207"/>
    </row>
    <row r="4" spans="1:28" s="203" customFormat="1" ht="16.5" x14ac:dyDescent="0.2">
      <c r="H4" s="210" t="str">
        <f>'1'!E5</f>
        <v>KABUPATEN</v>
      </c>
      <c r="I4" s="206" t="str">
        <f>'1'!F5</f>
        <v>MOJOKERTO</v>
      </c>
      <c r="P4" s="207"/>
      <c r="Q4" s="207"/>
      <c r="R4" s="207"/>
      <c r="S4" s="207"/>
      <c r="T4" s="207"/>
      <c r="U4" s="207"/>
      <c r="V4" s="207"/>
    </row>
    <row r="5" spans="1:28" s="203" customFormat="1" ht="16.5" x14ac:dyDescent="0.2">
      <c r="H5" s="210" t="str">
        <f>'1'!E6</f>
        <v xml:space="preserve">TAHUN </v>
      </c>
      <c r="I5" s="206">
        <f>'1'!F6</f>
        <v>2021</v>
      </c>
      <c r="P5" s="207"/>
      <c r="Q5" s="207"/>
      <c r="R5" s="207"/>
      <c r="S5" s="207"/>
      <c r="T5" s="207"/>
      <c r="U5" s="207"/>
      <c r="V5" s="207"/>
    </row>
    <row r="6" spans="1:28" ht="15.75" thickBot="1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</row>
    <row r="7" spans="1:28" x14ac:dyDescent="0.2">
      <c r="A7" s="1171" t="s">
        <v>153</v>
      </c>
      <c r="B7" s="1171" t="s">
        <v>154</v>
      </c>
      <c r="C7" s="1171" t="s">
        <v>156</v>
      </c>
      <c r="D7" s="1428" t="s">
        <v>160</v>
      </c>
      <c r="E7" s="1429"/>
      <c r="F7" s="1429"/>
      <c r="G7" s="1429"/>
      <c r="H7" s="1429"/>
      <c r="I7" s="1429"/>
      <c r="J7" s="1429"/>
      <c r="K7" s="1429"/>
      <c r="L7" s="1429"/>
      <c r="M7" s="1429"/>
      <c r="N7" s="1429"/>
      <c r="O7" s="1429"/>
      <c r="P7" s="1429"/>
      <c r="Q7" s="1429"/>
      <c r="R7" s="1429"/>
      <c r="S7" s="1430"/>
    </row>
    <row r="8" spans="1:28" x14ac:dyDescent="0.2">
      <c r="A8" s="1171"/>
      <c r="B8" s="1171"/>
      <c r="C8" s="1171"/>
      <c r="D8" s="1164" t="s">
        <v>243</v>
      </c>
      <c r="E8" s="1431" t="s">
        <v>400</v>
      </c>
      <c r="F8" s="1431"/>
      <c r="G8" s="1431"/>
      <c r="H8" s="1164" t="s">
        <v>401</v>
      </c>
      <c r="I8" s="1167" t="s">
        <v>235</v>
      </c>
      <c r="J8" s="1168"/>
      <c r="K8" s="1168"/>
      <c r="L8" s="1164" t="s">
        <v>402</v>
      </c>
      <c r="M8" s="1164" t="s">
        <v>403</v>
      </c>
      <c r="N8" s="1246" t="s">
        <v>26</v>
      </c>
      <c r="O8" s="1246"/>
      <c r="P8" s="1246"/>
      <c r="Q8" s="1427" t="s">
        <v>16</v>
      </c>
      <c r="R8" s="1246"/>
      <c r="S8" s="1246"/>
    </row>
    <row r="9" spans="1:28" ht="45" x14ac:dyDescent="0.2">
      <c r="A9" s="1172"/>
      <c r="B9" s="1172"/>
      <c r="C9" s="1172"/>
      <c r="D9" s="1166"/>
      <c r="E9" s="19" t="s">
        <v>404</v>
      </c>
      <c r="F9" s="188" t="s">
        <v>405</v>
      </c>
      <c r="G9" s="19" t="s">
        <v>313</v>
      </c>
      <c r="H9" s="1166"/>
      <c r="I9" s="19" t="s">
        <v>27</v>
      </c>
      <c r="J9" s="19" t="s">
        <v>28</v>
      </c>
      <c r="K9" s="19" t="s">
        <v>29</v>
      </c>
      <c r="L9" s="1166"/>
      <c r="M9" s="1166"/>
      <c r="N9" s="123" t="s">
        <v>27</v>
      </c>
      <c r="O9" s="123" t="s">
        <v>28</v>
      </c>
      <c r="P9" s="123" t="s">
        <v>29</v>
      </c>
      <c r="Q9" s="123" t="s">
        <v>27</v>
      </c>
      <c r="R9" s="123" t="s">
        <v>28</v>
      </c>
      <c r="S9" s="123" t="s">
        <v>29</v>
      </c>
    </row>
    <row r="10" spans="1:28" x14ac:dyDescent="0.2">
      <c r="A10" s="129">
        <v>1</v>
      </c>
      <c r="B10" s="129">
        <v>2</v>
      </c>
      <c r="C10" s="129">
        <v>3</v>
      </c>
      <c r="D10" s="129">
        <v>4</v>
      </c>
      <c r="E10" s="129">
        <v>5</v>
      </c>
      <c r="F10" s="129">
        <v>6</v>
      </c>
      <c r="G10" s="129">
        <v>7</v>
      </c>
      <c r="H10" s="129">
        <v>8</v>
      </c>
      <c r="I10" s="129">
        <v>9</v>
      </c>
      <c r="J10" s="129">
        <v>10</v>
      </c>
      <c r="K10" s="129">
        <v>11</v>
      </c>
      <c r="L10" s="129">
        <v>12</v>
      </c>
      <c r="M10" s="129">
        <v>13</v>
      </c>
      <c r="N10" s="129">
        <v>14</v>
      </c>
      <c r="O10" s="129">
        <v>15</v>
      </c>
      <c r="P10" s="129">
        <v>16</v>
      </c>
      <c r="Q10" s="129">
        <v>17</v>
      </c>
      <c r="R10" s="129">
        <v>18</v>
      </c>
      <c r="S10" s="129">
        <v>19</v>
      </c>
      <c r="T10" s="1"/>
    </row>
    <row r="11" spans="1:28" ht="18" customHeight="1" x14ac:dyDescent="0.2">
      <c r="A11" s="12">
        <f>'9'!A9</f>
        <v>1</v>
      </c>
      <c r="B11" s="12" t="str">
        <f>'9'!B9</f>
        <v>Sooko</v>
      </c>
      <c r="C11" s="12" t="str">
        <f>'9'!C9</f>
        <v>Sooko</v>
      </c>
      <c r="D11" s="419">
        <v>0</v>
      </c>
      <c r="E11" s="430">
        <v>0</v>
      </c>
      <c r="F11" s="430">
        <v>0</v>
      </c>
      <c r="G11" s="430">
        <f>SUM(E11,F11)</f>
        <v>0</v>
      </c>
      <c r="H11" s="438">
        <v>0</v>
      </c>
      <c r="I11" s="430">
        <v>0</v>
      </c>
      <c r="J11" s="430">
        <v>0</v>
      </c>
      <c r="K11" s="430">
        <f>SUM(I11,J11)</f>
        <v>0</v>
      </c>
      <c r="L11" s="430">
        <v>0</v>
      </c>
      <c r="M11" s="438">
        <v>0</v>
      </c>
      <c r="N11" s="419">
        <v>0</v>
      </c>
      <c r="O11" s="419">
        <v>0</v>
      </c>
      <c r="P11" s="419">
        <f>SUM(N11:O11)</f>
        <v>0</v>
      </c>
      <c r="Q11" s="422">
        <v>0</v>
      </c>
      <c r="R11" s="422">
        <v>0</v>
      </c>
      <c r="S11" s="422">
        <v>0</v>
      </c>
    </row>
    <row r="12" spans="1:28" ht="18" customHeight="1" x14ac:dyDescent="0.2">
      <c r="A12" s="12">
        <f>'9'!A10</f>
        <v>2</v>
      </c>
      <c r="B12" s="12" t="str">
        <f>'9'!B10</f>
        <v>Trowulan</v>
      </c>
      <c r="C12" s="12" t="str">
        <f>'9'!C10</f>
        <v>Trowulan</v>
      </c>
      <c r="D12" s="419">
        <v>0</v>
      </c>
      <c r="E12" s="430">
        <v>0</v>
      </c>
      <c r="F12" s="430">
        <v>0</v>
      </c>
      <c r="G12" s="430">
        <f t="shared" ref="G12:G30" si="0">SUM(E12,F12)</f>
        <v>0</v>
      </c>
      <c r="H12" s="438">
        <v>0</v>
      </c>
      <c r="I12" s="430">
        <v>0</v>
      </c>
      <c r="J12" s="430">
        <v>0</v>
      </c>
      <c r="K12" s="430">
        <f t="shared" ref="K12:K30" si="1">SUM(I12,J12)</f>
        <v>0</v>
      </c>
      <c r="L12" s="430">
        <v>0</v>
      </c>
      <c r="M12" s="438">
        <v>0</v>
      </c>
      <c r="N12" s="419">
        <v>0</v>
      </c>
      <c r="O12" s="419">
        <v>0</v>
      </c>
      <c r="P12" s="419">
        <f>SUM(N12:O12)</f>
        <v>0</v>
      </c>
      <c r="Q12" s="423">
        <v>0</v>
      </c>
      <c r="R12" s="423">
        <v>0</v>
      </c>
      <c r="S12" s="423">
        <v>0</v>
      </c>
    </row>
    <row r="13" spans="1:28" ht="18" customHeight="1" x14ac:dyDescent="0.2">
      <c r="A13" s="12">
        <f>'9'!A11</f>
        <v>3</v>
      </c>
      <c r="B13" s="12"/>
      <c r="C13" s="12" t="str">
        <f>'9'!C11</f>
        <v>Tawangsari</v>
      </c>
      <c r="D13" s="419">
        <v>0</v>
      </c>
      <c r="E13" s="430">
        <v>0</v>
      </c>
      <c r="F13" s="430">
        <v>0</v>
      </c>
      <c r="G13" s="430">
        <f t="shared" si="0"/>
        <v>0</v>
      </c>
      <c r="H13" s="438">
        <v>0</v>
      </c>
      <c r="I13" s="430">
        <v>0</v>
      </c>
      <c r="J13" s="430">
        <v>0</v>
      </c>
      <c r="K13" s="430">
        <f t="shared" si="1"/>
        <v>0</v>
      </c>
      <c r="L13" s="430">
        <v>0</v>
      </c>
      <c r="M13" s="438">
        <v>0</v>
      </c>
      <c r="N13" s="419">
        <v>0</v>
      </c>
      <c r="O13" s="419">
        <v>0</v>
      </c>
      <c r="P13" s="419">
        <f t="shared" ref="P13:P30" si="2">SUM(N13:O13)</f>
        <v>0</v>
      </c>
      <c r="Q13" s="423">
        <v>0</v>
      </c>
      <c r="R13" s="423">
        <v>0</v>
      </c>
      <c r="S13" s="423">
        <v>0</v>
      </c>
    </row>
    <row r="14" spans="1:28" ht="18" customHeight="1" x14ac:dyDescent="0.2">
      <c r="A14" s="12">
        <f>'9'!A12</f>
        <v>4</v>
      </c>
      <c r="B14" s="12" t="str">
        <f>'9'!B12</f>
        <v>Puri</v>
      </c>
      <c r="C14" s="12" t="str">
        <f>'9'!C12</f>
        <v>Puri</v>
      </c>
      <c r="D14" s="419">
        <v>0</v>
      </c>
      <c r="E14" s="430">
        <v>0</v>
      </c>
      <c r="F14" s="430">
        <v>0</v>
      </c>
      <c r="G14" s="430">
        <f t="shared" si="0"/>
        <v>0</v>
      </c>
      <c r="H14" s="438">
        <v>0</v>
      </c>
      <c r="I14" s="430">
        <v>0</v>
      </c>
      <c r="J14" s="430">
        <v>0</v>
      </c>
      <c r="K14" s="430">
        <f t="shared" si="1"/>
        <v>0</v>
      </c>
      <c r="L14" s="430">
        <v>0</v>
      </c>
      <c r="M14" s="438">
        <v>0</v>
      </c>
      <c r="N14" s="419">
        <v>0</v>
      </c>
      <c r="O14" s="419">
        <v>0</v>
      </c>
      <c r="P14" s="419">
        <f t="shared" si="2"/>
        <v>0</v>
      </c>
      <c r="Q14" s="423">
        <v>0</v>
      </c>
      <c r="R14" s="423">
        <v>0</v>
      </c>
      <c r="S14" s="423">
        <v>0</v>
      </c>
    </row>
    <row r="15" spans="1:28" ht="18" customHeight="1" x14ac:dyDescent="0.2">
      <c r="A15" s="12">
        <f>'9'!A13</f>
        <v>5</v>
      </c>
      <c r="B15" s="12" t="str">
        <f>'9'!B13</f>
        <v>Mojoanyar</v>
      </c>
      <c r="C15" s="12" t="str">
        <f>'9'!C13</f>
        <v>Gayaman</v>
      </c>
      <c r="D15" s="419">
        <v>0</v>
      </c>
      <c r="E15" s="430">
        <v>0</v>
      </c>
      <c r="F15" s="430">
        <v>0</v>
      </c>
      <c r="G15" s="430">
        <f t="shared" si="0"/>
        <v>0</v>
      </c>
      <c r="H15" s="438">
        <v>0</v>
      </c>
      <c r="I15" s="430">
        <v>0</v>
      </c>
      <c r="J15" s="430">
        <v>0</v>
      </c>
      <c r="K15" s="430">
        <f t="shared" si="1"/>
        <v>0</v>
      </c>
      <c r="L15" s="430">
        <v>0</v>
      </c>
      <c r="M15" s="438">
        <v>0</v>
      </c>
      <c r="N15" s="419">
        <v>0</v>
      </c>
      <c r="O15" s="419">
        <v>0</v>
      </c>
      <c r="P15" s="419">
        <f t="shared" si="2"/>
        <v>0</v>
      </c>
      <c r="Q15" s="423">
        <v>0</v>
      </c>
      <c r="R15" s="423">
        <v>0</v>
      </c>
      <c r="S15" s="423">
        <v>0</v>
      </c>
    </row>
    <row r="16" spans="1:28" ht="18" customHeight="1" x14ac:dyDescent="0.2">
      <c r="A16" s="12">
        <f>'9'!A14</f>
        <v>6</v>
      </c>
      <c r="B16" s="12" t="str">
        <f>'9'!B14</f>
        <v>Bangsal</v>
      </c>
      <c r="C16" s="12" t="str">
        <f>'9'!C14</f>
        <v>Bangsal</v>
      </c>
      <c r="D16" s="419">
        <v>0</v>
      </c>
      <c r="E16" s="430">
        <v>0</v>
      </c>
      <c r="F16" s="430">
        <v>0</v>
      </c>
      <c r="G16" s="430">
        <f t="shared" si="0"/>
        <v>0</v>
      </c>
      <c r="H16" s="438">
        <v>0</v>
      </c>
      <c r="I16" s="430">
        <v>0</v>
      </c>
      <c r="J16" s="430">
        <v>0</v>
      </c>
      <c r="K16" s="430">
        <f t="shared" si="1"/>
        <v>0</v>
      </c>
      <c r="L16" s="430">
        <v>0</v>
      </c>
      <c r="M16" s="438">
        <v>0</v>
      </c>
      <c r="N16" s="419">
        <v>0</v>
      </c>
      <c r="O16" s="419">
        <v>0</v>
      </c>
      <c r="P16" s="419">
        <f t="shared" si="2"/>
        <v>0</v>
      </c>
      <c r="Q16" s="423">
        <v>0</v>
      </c>
      <c r="R16" s="423">
        <v>0</v>
      </c>
      <c r="S16" s="423">
        <v>0</v>
      </c>
    </row>
    <row r="17" spans="1:19" ht="18" customHeight="1" x14ac:dyDescent="0.2">
      <c r="A17" s="12">
        <f>'9'!A15</f>
        <v>7</v>
      </c>
      <c r="B17" s="12" t="str">
        <f>'9'!B15</f>
        <v>Gedeg</v>
      </c>
      <c r="C17" s="12" t="str">
        <f>'9'!C15</f>
        <v>Gedeg</v>
      </c>
      <c r="D17" s="419">
        <v>0</v>
      </c>
      <c r="E17" s="430">
        <v>0</v>
      </c>
      <c r="F17" s="430">
        <v>0</v>
      </c>
      <c r="G17" s="430">
        <f t="shared" si="0"/>
        <v>0</v>
      </c>
      <c r="H17" s="438">
        <v>0</v>
      </c>
      <c r="I17" s="430">
        <v>0</v>
      </c>
      <c r="J17" s="430">
        <v>0</v>
      </c>
      <c r="K17" s="430">
        <f>SUM(I17,J17)</f>
        <v>0</v>
      </c>
      <c r="L17" s="430">
        <v>0</v>
      </c>
      <c r="M17" s="438">
        <v>0</v>
      </c>
      <c r="N17" s="419">
        <v>0</v>
      </c>
      <c r="O17" s="419">
        <v>0</v>
      </c>
      <c r="P17" s="419">
        <f t="shared" si="2"/>
        <v>0</v>
      </c>
      <c r="Q17" s="423">
        <v>0</v>
      </c>
      <c r="R17" s="423">
        <v>0</v>
      </c>
      <c r="S17" s="423">
        <v>0</v>
      </c>
    </row>
    <row r="18" spans="1:19" ht="18" customHeight="1" x14ac:dyDescent="0.2">
      <c r="A18" s="12">
        <f>'9'!A16</f>
        <v>8</v>
      </c>
      <c r="B18" s="12"/>
      <c r="C18" s="12" t="str">
        <f>'9'!C16</f>
        <v>Lespadangan</v>
      </c>
      <c r="D18" s="419">
        <v>0</v>
      </c>
      <c r="E18" s="430">
        <v>0</v>
      </c>
      <c r="F18" s="430">
        <v>0</v>
      </c>
      <c r="G18" s="430">
        <f t="shared" si="0"/>
        <v>0</v>
      </c>
      <c r="H18" s="438">
        <v>0</v>
      </c>
      <c r="I18" s="430">
        <v>0</v>
      </c>
      <c r="J18" s="430">
        <v>0</v>
      </c>
      <c r="K18" s="430">
        <f t="shared" si="1"/>
        <v>0</v>
      </c>
      <c r="L18" s="430">
        <v>0</v>
      </c>
      <c r="M18" s="438">
        <v>0</v>
      </c>
      <c r="N18" s="419">
        <v>0</v>
      </c>
      <c r="O18" s="419">
        <v>0</v>
      </c>
      <c r="P18" s="419">
        <f t="shared" si="2"/>
        <v>0</v>
      </c>
      <c r="Q18" s="423">
        <v>0</v>
      </c>
      <c r="R18" s="423">
        <v>0</v>
      </c>
      <c r="S18" s="423">
        <v>0</v>
      </c>
    </row>
    <row r="19" spans="1:19" ht="18" customHeight="1" x14ac:dyDescent="0.2">
      <c r="A19" s="12">
        <f>'9'!A17</f>
        <v>9</v>
      </c>
      <c r="B19" s="12" t="str">
        <f>'9'!B17</f>
        <v>Kemlagi</v>
      </c>
      <c r="C19" s="12" t="str">
        <f>'9'!C17</f>
        <v>Kemlagi</v>
      </c>
      <c r="D19" s="419">
        <v>0</v>
      </c>
      <c r="E19" s="430">
        <v>0</v>
      </c>
      <c r="F19" s="430">
        <v>0</v>
      </c>
      <c r="G19" s="430">
        <f t="shared" si="0"/>
        <v>0</v>
      </c>
      <c r="H19" s="438">
        <v>0</v>
      </c>
      <c r="I19" s="430">
        <v>0</v>
      </c>
      <c r="J19" s="430">
        <v>0</v>
      </c>
      <c r="K19" s="430">
        <f t="shared" si="1"/>
        <v>0</v>
      </c>
      <c r="L19" s="430">
        <v>0</v>
      </c>
      <c r="M19" s="438">
        <v>0</v>
      </c>
      <c r="N19" s="419">
        <v>0</v>
      </c>
      <c r="O19" s="419">
        <v>0</v>
      </c>
      <c r="P19" s="419">
        <f t="shared" si="2"/>
        <v>0</v>
      </c>
      <c r="Q19" s="423">
        <v>0</v>
      </c>
      <c r="R19" s="423">
        <v>0</v>
      </c>
      <c r="S19" s="423">
        <v>0</v>
      </c>
    </row>
    <row r="20" spans="1:19" ht="18" customHeight="1" x14ac:dyDescent="0.2">
      <c r="A20" s="12">
        <f>'9'!A18</f>
        <v>10</v>
      </c>
      <c r="B20" s="12"/>
      <c r="C20" s="12" t="str">
        <f>'9'!C18</f>
        <v>Kedungsari</v>
      </c>
      <c r="D20" s="419">
        <v>0</v>
      </c>
      <c r="E20" s="430">
        <v>0</v>
      </c>
      <c r="F20" s="430">
        <v>0</v>
      </c>
      <c r="G20" s="430">
        <f t="shared" si="0"/>
        <v>0</v>
      </c>
      <c r="H20" s="438">
        <v>0</v>
      </c>
      <c r="I20" s="430">
        <v>0</v>
      </c>
      <c r="J20" s="430">
        <v>0</v>
      </c>
      <c r="K20" s="430">
        <f t="shared" si="1"/>
        <v>0</v>
      </c>
      <c r="L20" s="430">
        <v>0</v>
      </c>
      <c r="M20" s="438">
        <v>0</v>
      </c>
      <c r="N20" s="419">
        <v>0</v>
      </c>
      <c r="O20" s="419">
        <v>0</v>
      </c>
      <c r="P20" s="419">
        <f t="shared" si="2"/>
        <v>0</v>
      </c>
      <c r="Q20" s="423">
        <v>0</v>
      </c>
      <c r="R20" s="423">
        <v>0</v>
      </c>
      <c r="S20" s="423">
        <v>0</v>
      </c>
    </row>
    <row r="21" spans="1:19" ht="18" customHeight="1" x14ac:dyDescent="0.2">
      <c r="A21" s="12">
        <f>'9'!A19</f>
        <v>11</v>
      </c>
      <c r="B21" s="12" t="str">
        <f>'9'!B19</f>
        <v>Dawarblandong</v>
      </c>
      <c r="C21" s="12" t="str">
        <f>'9'!C19</f>
        <v>Dawarblandong</v>
      </c>
      <c r="D21" s="419">
        <v>0</v>
      </c>
      <c r="E21" s="430">
        <v>0</v>
      </c>
      <c r="F21" s="430">
        <v>0</v>
      </c>
      <c r="G21" s="430">
        <f t="shared" si="0"/>
        <v>0</v>
      </c>
      <c r="H21" s="438">
        <v>0</v>
      </c>
      <c r="I21" s="430">
        <v>0</v>
      </c>
      <c r="J21" s="430">
        <v>0</v>
      </c>
      <c r="K21" s="430">
        <f t="shared" si="1"/>
        <v>0</v>
      </c>
      <c r="L21" s="430">
        <v>0</v>
      </c>
      <c r="M21" s="438">
        <v>0</v>
      </c>
      <c r="N21" s="419">
        <v>0</v>
      </c>
      <c r="O21" s="419">
        <v>0</v>
      </c>
      <c r="P21" s="419">
        <f t="shared" si="2"/>
        <v>0</v>
      </c>
      <c r="Q21" s="423">
        <v>0</v>
      </c>
      <c r="R21" s="423">
        <v>0</v>
      </c>
      <c r="S21" s="423">
        <v>0</v>
      </c>
    </row>
    <row r="22" spans="1:19" ht="18" customHeight="1" x14ac:dyDescent="0.2">
      <c r="A22" s="12">
        <f>'9'!A20</f>
        <v>12</v>
      </c>
      <c r="B22" s="12" t="str">
        <f>'9'!B20</f>
        <v>Jetis</v>
      </c>
      <c r="C22" s="12" t="str">
        <f>'9'!C20</f>
        <v>Kupang</v>
      </c>
      <c r="D22" s="419">
        <v>0</v>
      </c>
      <c r="E22" s="430">
        <v>0</v>
      </c>
      <c r="F22" s="430">
        <v>0</v>
      </c>
      <c r="G22" s="430">
        <f t="shared" si="0"/>
        <v>0</v>
      </c>
      <c r="H22" s="438">
        <v>0</v>
      </c>
      <c r="I22" s="430">
        <v>0</v>
      </c>
      <c r="J22" s="430">
        <v>0</v>
      </c>
      <c r="K22" s="430">
        <f t="shared" si="1"/>
        <v>0</v>
      </c>
      <c r="L22" s="430">
        <v>0</v>
      </c>
      <c r="M22" s="438">
        <v>0</v>
      </c>
      <c r="N22" s="419">
        <v>0</v>
      </c>
      <c r="O22" s="419">
        <v>0</v>
      </c>
      <c r="P22" s="419">
        <f t="shared" si="2"/>
        <v>0</v>
      </c>
      <c r="Q22" s="423">
        <v>0</v>
      </c>
      <c r="R22" s="423">
        <v>0</v>
      </c>
      <c r="S22" s="423">
        <v>0</v>
      </c>
    </row>
    <row r="23" spans="1:19" ht="18" customHeight="1" x14ac:dyDescent="0.2">
      <c r="A23" s="12">
        <f>'9'!A21</f>
        <v>13</v>
      </c>
      <c r="B23" s="12"/>
      <c r="C23" s="12" t="str">
        <f>'9'!C21</f>
        <v>Jetis</v>
      </c>
      <c r="D23" s="419">
        <v>0</v>
      </c>
      <c r="E23" s="430">
        <v>0</v>
      </c>
      <c r="F23" s="430">
        <v>0</v>
      </c>
      <c r="G23" s="430">
        <f t="shared" si="0"/>
        <v>0</v>
      </c>
      <c r="H23" s="438">
        <v>0</v>
      </c>
      <c r="I23" s="430">
        <v>0</v>
      </c>
      <c r="J23" s="430">
        <v>0</v>
      </c>
      <c r="K23" s="430">
        <f t="shared" si="1"/>
        <v>0</v>
      </c>
      <c r="L23" s="430">
        <v>0</v>
      </c>
      <c r="M23" s="438">
        <v>0</v>
      </c>
      <c r="N23" s="419">
        <v>0</v>
      </c>
      <c r="O23" s="419">
        <v>0</v>
      </c>
      <c r="P23" s="419">
        <f t="shared" si="2"/>
        <v>0</v>
      </c>
      <c r="Q23" s="423">
        <v>0</v>
      </c>
      <c r="R23" s="423">
        <v>0</v>
      </c>
      <c r="S23" s="423">
        <v>0</v>
      </c>
    </row>
    <row r="24" spans="1:19" ht="18" customHeight="1" x14ac:dyDescent="0.2">
      <c r="A24" s="12">
        <f>'9'!A22</f>
        <v>14</v>
      </c>
      <c r="B24" s="12" t="str">
        <f>'9'!B22</f>
        <v>Mojosari</v>
      </c>
      <c r="C24" s="12" t="str">
        <f>'9'!C22</f>
        <v>Mojosari</v>
      </c>
      <c r="D24" s="419">
        <v>0</v>
      </c>
      <c r="E24" s="430">
        <v>0</v>
      </c>
      <c r="F24" s="430">
        <v>0</v>
      </c>
      <c r="G24" s="430">
        <f t="shared" si="0"/>
        <v>0</v>
      </c>
      <c r="H24" s="438">
        <v>0</v>
      </c>
      <c r="I24" s="430">
        <v>44</v>
      </c>
      <c r="J24" s="430">
        <v>0</v>
      </c>
      <c r="K24" s="430">
        <f t="shared" si="1"/>
        <v>44</v>
      </c>
      <c r="L24" s="430">
        <v>0</v>
      </c>
      <c r="M24" s="438">
        <f>L24/K24*100</f>
        <v>0</v>
      </c>
      <c r="N24" s="419">
        <v>0</v>
      </c>
      <c r="O24" s="419">
        <v>0</v>
      </c>
      <c r="P24" s="419">
        <f t="shared" si="2"/>
        <v>0</v>
      </c>
      <c r="Q24" s="423">
        <f>N24/I24*100</f>
        <v>0</v>
      </c>
      <c r="R24" s="423">
        <v>0</v>
      </c>
      <c r="S24" s="423">
        <f>P24/(K24)*100</f>
        <v>0</v>
      </c>
    </row>
    <row r="25" spans="1:19" ht="18" customHeight="1" x14ac:dyDescent="0.2">
      <c r="A25" s="12">
        <f>'9'!A23</f>
        <v>15</v>
      </c>
      <c r="B25" s="12"/>
      <c r="C25" s="12" t="str">
        <f>'9'!C23</f>
        <v>Modopuro</v>
      </c>
      <c r="D25" s="419">
        <v>0</v>
      </c>
      <c r="E25" s="430">
        <v>0</v>
      </c>
      <c r="F25" s="430">
        <v>0</v>
      </c>
      <c r="G25" s="430">
        <f t="shared" si="0"/>
        <v>0</v>
      </c>
      <c r="H25" s="438">
        <v>0</v>
      </c>
      <c r="I25" s="430">
        <v>0</v>
      </c>
      <c r="J25" s="430">
        <v>0</v>
      </c>
      <c r="K25" s="430">
        <f t="shared" si="1"/>
        <v>0</v>
      </c>
      <c r="L25" s="430">
        <v>0</v>
      </c>
      <c r="M25" s="438">
        <v>0</v>
      </c>
      <c r="N25" s="419">
        <v>0</v>
      </c>
      <c r="O25" s="419">
        <v>0</v>
      </c>
      <c r="P25" s="419">
        <f t="shared" si="2"/>
        <v>0</v>
      </c>
      <c r="Q25" s="423">
        <v>0</v>
      </c>
      <c r="R25" s="423">
        <v>0</v>
      </c>
      <c r="S25" s="423">
        <v>0</v>
      </c>
    </row>
    <row r="26" spans="1:19" ht="18" customHeight="1" x14ac:dyDescent="0.2">
      <c r="A26" s="12">
        <f>'9'!A24</f>
        <v>16</v>
      </c>
      <c r="B26" s="12" t="str">
        <f>'9'!B24</f>
        <v>Pungging</v>
      </c>
      <c r="C26" s="12" t="str">
        <f>'9'!C24</f>
        <v>Pungging</v>
      </c>
      <c r="D26" s="419">
        <v>0</v>
      </c>
      <c r="E26" s="430">
        <v>0</v>
      </c>
      <c r="F26" s="430">
        <v>0</v>
      </c>
      <c r="G26" s="430">
        <f>SUM(E26,F26)</f>
        <v>0</v>
      </c>
      <c r="H26" s="438">
        <v>0</v>
      </c>
      <c r="I26" s="430">
        <v>0</v>
      </c>
      <c r="J26" s="430">
        <v>0</v>
      </c>
      <c r="K26" s="430">
        <f t="shared" si="1"/>
        <v>0</v>
      </c>
      <c r="L26" s="430">
        <v>0</v>
      </c>
      <c r="M26" s="438">
        <v>0</v>
      </c>
      <c r="N26" s="419">
        <v>0</v>
      </c>
      <c r="O26" s="419">
        <v>0</v>
      </c>
      <c r="P26" s="419">
        <f t="shared" si="2"/>
        <v>0</v>
      </c>
      <c r="Q26" s="423">
        <v>0</v>
      </c>
      <c r="R26" s="423">
        <v>0</v>
      </c>
      <c r="S26" s="423">
        <v>0</v>
      </c>
    </row>
    <row r="27" spans="1:19" ht="18" customHeight="1" x14ac:dyDescent="0.2">
      <c r="A27" s="12">
        <f>'9'!A25</f>
        <v>17</v>
      </c>
      <c r="B27" s="12"/>
      <c r="C27" s="12" t="str">
        <f>'9'!C25</f>
        <v>Watukenongo</v>
      </c>
      <c r="D27" s="419">
        <v>0</v>
      </c>
      <c r="E27" s="430">
        <v>0</v>
      </c>
      <c r="F27" s="430">
        <v>0</v>
      </c>
      <c r="G27" s="430">
        <f t="shared" si="0"/>
        <v>0</v>
      </c>
      <c r="H27" s="438">
        <v>0</v>
      </c>
      <c r="I27" s="430">
        <v>0</v>
      </c>
      <c r="J27" s="430">
        <v>0</v>
      </c>
      <c r="K27" s="430">
        <f t="shared" si="1"/>
        <v>0</v>
      </c>
      <c r="L27" s="430">
        <v>0</v>
      </c>
      <c r="M27" s="438">
        <v>0</v>
      </c>
      <c r="N27" s="419">
        <v>0</v>
      </c>
      <c r="O27" s="419">
        <v>0</v>
      </c>
      <c r="P27" s="419">
        <f t="shared" si="2"/>
        <v>0</v>
      </c>
      <c r="Q27" s="423">
        <v>0</v>
      </c>
      <c r="R27" s="423">
        <v>0</v>
      </c>
      <c r="S27" s="423">
        <v>0</v>
      </c>
    </row>
    <row r="28" spans="1:19" ht="18" customHeight="1" x14ac:dyDescent="0.2">
      <c r="A28" s="12">
        <f>'9'!A26</f>
        <v>18</v>
      </c>
      <c r="B28" s="12" t="str">
        <f>'9'!B26</f>
        <v>Ngoro</v>
      </c>
      <c r="C28" s="12" t="str">
        <f>'9'!C26</f>
        <v>Ngoro</v>
      </c>
      <c r="D28" s="419">
        <v>0</v>
      </c>
      <c r="E28" s="430">
        <v>0</v>
      </c>
      <c r="F28" s="430">
        <v>0</v>
      </c>
      <c r="G28" s="430">
        <f t="shared" si="0"/>
        <v>0</v>
      </c>
      <c r="H28" s="438">
        <v>0</v>
      </c>
      <c r="I28" s="430">
        <v>0</v>
      </c>
      <c r="J28" s="430">
        <v>0</v>
      </c>
      <c r="K28" s="430">
        <f t="shared" si="1"/>
        <v>0</v>
      </c>
      <c r="L28" s="430">
        <v>0</v>
      </c>
      <c r="M28" s="438">
        <v>0</v>
      </c>
      <c r="N28" s="419">
        <v>0</v>
      </c>
      <c r="O28" s="419">
        <v>0</v>
      </c>
      <c r="P28" s="419">
        <f t="shared" si="2"/>
        <v>0</v>
      </c>
      <c r="Q28" s="423">
        <v>0</v>
      </c>
      <c r="R28" s="423">
        <v>0</v>
      </c>
      <c r="S28" s="423">
        <v>0</v>
      </c>
    </row>
    <row r="29" spans="1:19" ht="18" customHeight="1" x14ac:dyDescent="0.2">
      <c r="A29" s="12">
        <f>'9'!A27</f>
        <v>19</v>
      </c>
      <c r="B29" s="12"/>
      <c r="C29" s="12" t="str">
        <f>'9'!C27</f>
        <v>Manduro</v>
      </c>
      <c r="D29" s="419">
        <v>0</v>
      </c>
      <c r="E29" s="430">
        <v>0</v>
      </c>
      <c r="F29" s="430">
        <v>0</v>
      </c>
      <c r="G29" s="430">
        <f t="shared" si="0"/>
        <v>0</v>
      </c>
      <c r="H29" s="438">
        <v>0</v>
      </c>
      <c r="I29" s="430">
        <v>0</v>
      </c>
      <c r="J29" s="430">
        <v>0</v>
      </c>
      <c r="K29" s="430">
        <f t="shared" si="1"/>
        <v>0</v>
      </c>
      <c r="L29" s="430">
        <v>0</v>
      </c>
      <c r="M29" s="438">
        <v>0</v>
      </c>
      <c r="N29" s="419">
        <v>0</v>
      </c>
      <c r="O29" s="419">
        <v>0</v>
      </c>
      <c r="P29" s="419">
        <f t="shared" si="2"/>
        <v>0</v>
      </c>
      <c r="Q29" s="423">
        <v>0</v>
      </c>
      <c r="R29" s="423">
        <v>0</v>
      </c>
      <c r="S29" s="423">
        <v>0</v>
      </c>
    </row>
    <row r="30" spans="1:19" ht="18" customHeight="1" x14ac:dyDescent="0.2">
      <c r="A30" s="12">
        <f>'9'!A28</f>
        <v>20</v>
      </c>
      <c r="B30" s="12" t="str">
        <f>'9'!B28</f>
        <v>Dlanggu</v>
      </c>
      <c r="C30" s="12" t="str">
        <f>'9'!C28</f>
        <v>Dlanggu</v>
      </c>
      <c r="D30" s="419">
        <v>0</v>
      </c>
      <c r="E30" s="430">
        <v>0</v>
      </c>
      <c r="F30" s="430">
        <v>0</v>
      </c>
      <c r="G30" s="430">
        <f t="shared" si="0"/>
        <v>0</v>
      </c>
      <c r="H30" s="438">
        <v>0</v>
      </c>
      <c r="I30" s="430">
        <v>0</v>
      </c>
      <c r="J30" s="430">
        <v>0</v>
      </c>
      <c r="K30" s="430">
        <f t="shared" si="1"/>
        <v>0</v>
      </c>
      <c r="L30" s="430">
        <v>0</v>
      </c>
      <c r="M30" s="438">
        <v>0</v>
      </c>
      <c r="N30" s="419">
        <v>0</v>
      </c>
      <c r="O30" s="419">
        <v>0</v>
      </c>
      <c r="P30" s="419">
        <f t="shared" si="2"/>
        <v>0</v>
      </c>
      <c r="Q30" s="423">
        <v>0</v>
      </c>
      <c r="R30" s="423">
        <v>0</v>
      </c>
      <c r="S30" s="423">
        <v>0</v>
      </c>
    </row>
    <row r="31" spans="1:19" ht="18" customHeight="1" x14ac:dyDescent="0.2">
      <c r="A31" s="12">
        <f>'9'!A29</f>
        <v>21</v>
      </c>
      <c r="B31" s="12" t="str">
        <f>'9'!B29</f>
        <v>Kutorejo</v>
      </c>
      <c r="C31" s="12" t="str">
        <f>'9'!C29</f>
        <v>Kutorejo</v>
      </c>
      <c r="D31" s="419">
        <v>0</v>
      </c>
      <c r="E31" s="430">
        <v>0</v>
      </c>
      <c r="F31" s="430">
        <v>0</v>
      </c>
      <c r="G31" s="430">
        <f t="shared" ref="G31:G37" si="3">SUM(E31,F31)</f>
        <v>0</v>
      </c>
      <c r="H31" s="438">
        <v>0</v>
      </c>
      <c r="I31" s="430">
        <v>0</v>
      </c>
      <c r="J31" s="430">
        <v>0</v>
      </c>
      <c r="K31" s="430">
        <f t="shared" ref="K31:K37" si="4">SUM(I31,J31)</f>
        <v>0</v>
      </c>
      <c r="L31" s="430">
        <v>0</v>
      </c>
      <c r="M31" s="438">
        <v>0</v>
      </c>
      <c r="N31" s="419">
        <v>0</v>
      </c>
      <c r="O31" s="419">
        <v>0</v>
      </c>
      <c r="P31" s="419">
        <f t="shared" ref="P31:P37" si="5">SUM(N31:O31)</f>
        <v>0</v>
      </c>
      <c r="Q31" s="423">
        <v>0</v>
      </c>
      <c r="R31" s="423">
        <v>0</v>
      </c>
      <c r="S31" s="423">
        <v>0</v>
      </c>
    </row>
    <row r="32" spans="1:19" ht="18" customHeight="1" x14ac:dyDescent="0.2">
      <c r="A32" s="12">
        <f>'9'!A30</f>
        <v>22</v>
      </c>
      <c r="B32" s="12"/>
      <c r="C32" s="12" t="str">
        <f>'9'!C30</f>
        <v>Pesanggrahan</v>
      </c>
      <c r="D32" s="419">
        <v>0</v>
      </c>
      <c r="E32" s="430">
        <v>0</v>
      </c>
      <c r="F32" s="430">
        <v>0</v>
      </c>
      <c r="G32" s="430">
        <f t="shared" si="3"/>
        <v>0</v>
      </c>
      <c r="H32" s="438">
        <v>0</v>
      </c>
      <c r="I32" s="430">
        <v>0</v>
      </c>
      <c r="J32" s="430">
        <v>0</v>
      </c>
      <c r="K32" s="430">
        <f t="shared" si="4"/>
        <v>0</v>
      </c>
      <c r="L32" s="430">
        <v>0</v>
      </c>
      <c r="M32" s="438">
        <v>0</v>
      </c>
      <c r="N32" s="419">
        <v>0</v>
      </c>
      <c r="O32" s="419">
        <v>0</v>
      </c>
      <c r="P32" s="419">
        <f t="shared" si="5"/>
        <v>0</v>
      </c>
      <c r="Q32" s="423">
        <v>0</v>
      </c>
      <c r="R32" s="423">
        <v>0</v>
      </c>
      <c r="S32" s="423">
        <v>0</v>
      </c>
    </row>
    <row r="33" spans="1:19" ht="18" customHeight="1" x14ac:dyDescent="0.2">
      <c r="A33" s="12">
        <f>'9'!A31</f>
        <v>23</v>
      </c>
      <c r="B33" s="12" t="str">
        <f>'9'!B31</f>
        <v>Pacet</v>
      </c>
      <c r="C33" s="12" t="str">
        <f>'9'!C31</f>
        <v>Pacet</v>
      </c>
      <c r="D33" s="419">
        <v>0</v>
      </c>
      <c r="E33" s="430">
        <v>0</v>
      </c>
      <c r="F33" s="430">
        <v>0</v>
      </c>
      <c r="G33" s="430">
        <f t="shared" si="3"/>
        <v>0</v>
      </c>
      <c r="H33" s="438">
        <v>0</v>
      </c>
      <c r="I33" s="430">
        <v>0</v>
      </c>
      <c r="J33" s="430">
        <v>0</v>
      </c>
      <c r="K33" s="430">
        <f t="shared" si="4"/>
        <v>0</v>
      </c>
      <c r="L33" s="430">
        <v>0</v>
      </c>
      <c r="M33" s="438">
        <v>0</v>
      </c>
      <c r="N33" s="419">
        <v>0</v>
      </c>
      <c r="O33" s="419">
        <v>0</v>
      </c>
      <c r="P33" s="419">
        <f t="shared" si="5"/>
        <v>0</v>
      </c>
      <c r="Q33" s="423">
        <v>0</v>
      </c>
      <c r="R33" s="423">
        <v>0</v>
      </c>
      <c r="S33" s="423">
        <v>0</v>
      </c>
    </row>
    <row r="34" spans="1:19" ht="18" customHeight="1" x14ac:dyDescent="0.2">
      <c r="A34" s="12">
        <f>'9'!A32</f>
        <v>24</v>
      </c>
      <c r="B34" s="12"/>
      <c r="C34" s="12" t="str">
        <f>'9'!C32</f>
        <v>Pandan</v>
      </c>
      <c r="D34" s="419">
        <v>0</v>
      </c>
      <c r="E34" s="430">
        <v>0</v>
      </c>
      <c r="F34" s="430">
        <v>0</v>
      </c>
      <c r="G34" s="430">
        <f t="shared" si="3"/>
        <v>0</v>
      </c>
      <c r="H34" s="438">
        <v>0</v>
      </c>
      <c r="I34" s="430">
        <v>0</v>
      </c>
      <c r="J34" s="430">
        <v>0</v>
      </c>
      <c r="K34" s="430">
        <f t="shared" si="4"/>
        <v>0</v>
      </c>
      <c r="L34" s="430">
        <v>0</v>
      </c>
      <c r="M34" s="438">
        <v>0</v>
      </c>
      <c r="N34" s="419">
        <v>0</v>
      </c>
      <c r="O34" s="419">
        <v>0</v>
      </c>
      <c r="P34" s="419">
        <f t="shared" si="5"/>
        <v>0</v>
      </c>
      <c r="Q34" s="423">
        <v>0</v>
      </c>
      <c r="R34" s="423">
        <v>0</v>
      </c>
      <c r="S34" s="423">
        <v>0</v>
      </c>
    </row>
    <row r="35" spans="1:19" ht="18" customHeight="1" x14ac:dyDescent="0.2">
      <c r="A35" s="12">
        <f>'9'!A33</f>
        <v>25</v>
      </c>
      <c r="B35" s="12" t="str">
        <f>'9'!B33</f>
        <v>Trawas</v>
      </c>
      <c r="C35" s="12" t="str">
        <f>'9'!C33</f>
        <v>Trawas</v>
      </c>
      <c r="D35" s="419">
        <v>0</v>
      </c>
      <c r="E35" s="430">
        <v>0</v>
      </c>
      <c r="F35" s="430">
        <v>0</v>
      </c>
      <c r="G35" s="430">
        <f t="shared" si="3"/>
        <v>0</v>
      </c>
      <c r="H35" s="438">
        <v>0</v>
      </c>
      <c r="I35" s="430">
        <v>0</v>
      </c>
      <c r="J35" s="430">
        <v>0</v>
      </c>
      <c r="K35" s="430">
        <f t="shared" si="4"/>
        <v>0</v>
      </c>
      <c r="L35" s="430">
        <v>0</v>
      </c>
      <c r="M35" s="438">
        <v>0</v>
      </c>
      <c r="N35" s="419">
        <v>0</v>
      </c>
      <c r="O35" s="419">
        <v>0</v>
      </c>
      <c r="P35" s="419">
        <f t="shared" si="5"/>
        <v>0</v>
      </c>
      <c r="Q35" s="423">
        <v>0</v>
      </c>
      <c r="R35" s="423">
        <v>0</v>
      </c>
      <c r="S35" s="423">
        <v>0</v>
      </c>
    </row>
    <row r="36" spans="1:19" ht="18" customHeight="1" x14ac:dyDescent="0.2">
      <c r="A36" s="12">
        <f>'9'!A34</f>
        <v>26</v>
      </c>
      <c r="B36" s="12" t="str">
        <f>'9'!B34</f>
        <v>Gondang</v>
      </c>
      <c r="C36" s="12" t="str">
        <f>'9'!C34</f>
        <v>Gondang</v>
      </c>
      <c r="D36" s="419">
        <v>0</v>
      </c>
      <c r="E36" s="430">
        <v>0</v>
      </c>
      <c r="F36" s="430">
        <v>0</v>
      </c>
      <c r="G36" s="430">
        <f t="shared" si="3"/>
        <v>0</v>
      </c>
      <c r="H36" s="438">
        <v>0</v>
      </c>
      <c r="I36" s="430">
        <v>0</v>
      </c>
      <c r="J36" s="430">
        <v>0</v>
      </c>
      <c r="K36" s="430">
        <f t="shared" si="4"/>
        <v>0</v>
      </c>
      <c r="L36" s="430">
        <v>0</v>
      </c>
      <c r="M36" s="438">
        <v>0</v>
      </c>
      <c r="N36" s="419">
        <v>0</v>
      </c>
      <c r="O36" s="419">
        <v>0</v>
      </c>
      <c r="P36" s="419">
        <f t="shared" si="5"/>
        <v>0</v>
      </c>
      <c r="Q36" s="423">
        <v>0</v>
      </c>
      <c r="R36" s="423">
        <v>0</v>
      </c>
      <c r="S36" s="423">
        <v>0</v>
      </c>
    </row>
    <row r="37" spans="1:19" ht="18" customHeight="1" x14ac:dyDescent="0.2">
      <c r="A37" s="12">
        <f>'9'!A35</f>
        <v>27</v>
      </c>
      <c r="B37" s="12" t="str">
        <f>'9'!B35</f>
        <v>Jatirejo</v>
      </c>
      <c r="C37" s="12" t="str">
        <f>'9'!C35</f>
        <v>Jatirejo</v>
      </c>
      <c r="D37" s="419">
        <v>0</v>
      </c>
      <c r="E37" s="430">
        <v>0</v>
      </c>
      <c r="F37" s="430">
        <v>0</v>
      </c>
      <c r="G37" s="430">
        <f t="shared" si="3"/>
        <v>0</v>
      </c>
      <c r="H37" s="438">
        <v>0</v>
      </c>
      <c r="I37" s="430">
        <v>0</v>
      </c>
      <c r="J37" s="430">
        <v>0</v>
      </c>
      <c r="K37" s="430">
        <f t="shared" si="4"/>
        <v>0</v>
      </c>
      <c r="L37" s="430">
        <v>0</v>
      </c>
      <c r="M37" s="438">
        <v>0</v>
      </c>
      <c r="N37" s="419">
        <v>0</v>
      </c>
      <c r="O37" s="419">
        <v>0</v>
      </c>
      <c r="P37" s="419">
        <f t="shared" si="5"/>
        <v>0</v>
      </c>
      <c r="Q37" s="423">
        <v>0</v>
      </c>
      <c r="R37" s="423">
        <v>0</v>
      </c>
      <c r="S37" s="423">
        <v>0</v>
      </c>
    </row>
    <row r="38" spans="1:19" ht="20.25" customHeight="1" x14ac:dyDescent="0.2">
      <c r="A38" s="330" t="s">
        <v>157</v>
      </c>
      <c r="B38" s="245"/>
      <c r="C38" s="331"/>
      <c r="D38" s="1089">
        <f>SUM(D11:D37)</f>
        <v>0</v>
      </c>
      <c r="E38" s="1090">
        <f>SUM(E11:E37)</f>
        <v>0</v>
      </c>
      <c r="F38" s="1090">
        <f>SUM(F11:F37)</f>
        <v>0</v>
      </c>
      <c r="G38" s="441">
        <f>SUM(G11:G37)</f>
        <v>0</v>
      </c>
      <c r="H38" s="440">
        <v>0</v>
      </c>
      <c r="I38" s="441">
        <f>SUM(I11:I37)</f>
        <v>44</v>
      </c>
      <c r="J38" s="441">
        <f>SUM(J11:J37)</f>
        <v>0</v>
      </c>
      <c r="K38" s="441">
        <f>SUM(K11:K37)</f>
        <v>44</v>
      </c>
      <c r="L38" s="441">
        <f>SUM(L11:L37)</f>
        <v>0</v>
      </c>
      <c r="M38" s="440">
        <f>L38/K38*100</f>
        <v>0</v>
      </c>
      <c r="N38" s="420">
        <f>SUM(N11:N37)</f>
        <v>0</v>
      </c>
      <c r="O38" s="420">
        <f>SUM(O11:O37)</f>
        <v>0</v>
      </c>
      <c r="P38" s="420">
        <f>SUM(P11:P37)</f>
        <v>0</v>
      </c>
      <c r="Q38" s="421">
        <f>N38/(I38)*100</f>
        <v>0</v>
      </c>
      <c r="R38" s="421">
        <v>0</v>
      </c>
      <c r="S38" s="421">
        <f>P38/(K38)*100</f>
        <v>0</v>
      </c>
    </row>
    <row r="39" spans="1:19" ht="20.25" customHeight="1" thickBot="1" x14ac:dyDescent="0.25">
      <c r="A39" s="248" t="s">
        <v>1022</v>
      </c>
      <c r="B39" s="314"/>
      <c r="C39" s="315"/>
      <c r="D39" s="1091"/>
      <c r="E39" s="1092"/>
      <c r="F39" s="1093"/>
      <c r="G39" s="1093"/>
      <c r="H39" s="1094"/>
      <c r="I39" s="1095">
        <f>I38/'2'!$E$28*1000</f>
        <v>3.8702447665934545E-2</v>
      </c>
      <c r="J39" s="1095">
        <f>J38/'2'!$E$28*1000</f>
        <v>0</v>
      </c>
      <c r="K39" s="1095">
        <f>K38/'2'!$E$28*1000</f>
        <v>3.8702447665934545E-2</v>
      </c>
      <c r="L39" s="1096"/>
      <c r="M39" s="1096"/>
      <c r="N39" s="1088"/>
      <c r="O39" s="1088"/>
      <c r="P39" s="1088"/>
      <c r="Q39" s="1088"/>
      <c r="R39" s="1088"/>
      <c r="S39" s="1097"/>
    </row>
    <row r="40" spans="1:19" x14ac:dyDescent="0.2">
      <c r="E40" s="38"/>
      <c r="F40" s="38"/>
      <c r="G40" s="38"/>
      <c r="H40" s="38"/>
      <c r="I40" s="38"/>
      <c r="J40" s="38"/>
      <c r="K40" s="38"/>
      <c r="L40" s="38"/>
      <c r="M40" s="38"/>
    </row>
    <row r="41" spans="1:19" x14ac:dyDescent="0.2">
      <c r="A41" s="689" t="s">
        <v>1344</v>
      </c>
    </row>
    <row r="42" spans="1:19" x14ac:dyDescent="0.2">
      <c r="A42" s="689" t="s">
        <v>32</v>
      </c>
      <c r="B42" s="691" t="s">
        <v>229</v>
      </c>
    </row>
  </sheetData>
  <mergeCells count="13">
    <mergeCell ref="H8:H9"/>
    <mergeCell ref="I8:K8"/>
    <mergeCell ref="L8:L9"/>
    <mergeCell ref="M8:M9"/>
    <mergeCell ref="N8:P8"/>
    <mergeCell ref="Q8:S8"/>
    <mergeCell ref="A3:S3"/>
    <mergeCell ref="A7:A9"/>
    <mergeCell ref="B7:B9"/>
    <mergeCell ref="C7:C9"/>
    <mergeCell ref="D7:S7"/>
    <mergeCell ref="D8:D9"/>
    <mergeCell ref="E8:G8"/>
  </mergeCells>
  <pageMargins left="0.75" right="0.75" top="1" bottom="1" header="0.3" footer="0.3"/>
  <pageSetup paperSize="130" scale="51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41"/>
  <sheetViews>
    <sheetView view="pageBreakPreview" zoomScale="60" zoomScaleNormal="50" workbookViewId="0">
      <selection activeCell="L30" sqref="L30"/>
    </sheetView>
  </sheetViews>
  <sheetFormatPr defaultColWidth="11.42578125" defaultRowHeight="15" x14ac:dyDescent="0.2"/>
  <cols>
    <col min="1" max="1" width="5.7109375" style="4" customWidth="1"/>
    <col min="2" max="3" width="25.7109375" style="4" customWidth="1"/>
    <col min="4" max="18" width="10.7109375" style="4" customWidth="1"/>
    <col min="19" max="16384" width="11.42578125" style="4"/>
  </cols>
  <sheetData>
    <row r="1" spans="1:28" x14ac:dyDescent="0.2">
      <c r="A1" s="3" t="s">
        <v>4</v>
      </c>
      <c r="B1" s="3"/>
      <c r="C1" s="57"/>
      <c r="D1" s="57"/>
      <c r="E1" s="57"/>
      <c r="F1" s="57"/>
    </row>
    <row r="2" spans="1:28" x14ac:dyDescent="0.2">
      <c r="A2" s="6" t="s">
        <v>152</v>
      </c>
      <c r="B2" s="6"/>
    </row>
    <row r="3" spans="1:28" s="203" customFormat="1" ht="16.5" x14ac:dyDescent="0.2">
      <c r="A3" s="207" t="s">
        <v>406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7"/>
    </row>
    <row r="4" spans="1:28" s="203" customFormat="1" ht="16.5" x14ac:dyDescent="0.2">
      <c r="B4" s="210"/>
      <c r="H4" s="210" t="str">
        <f>'1'!E5</f>
        <v>KABUPATEN</v>
      </c>
      <c r="I4" s="206" t="str">
        <f>'1'!F5</f>
        <v>MOJOKERTO</v>
      </c>
      <c r="P4" s="207"/>
      <c r="Q4" s="207"/>
      <c r="R4" s="207"/>
    </row>
    <row r="5" spans="1:28" s="203" customFormat="1" ht="16.5" x14ac:dyDescent="0.2">
      <c r="B5" s="210"/>
      <c r="C5" s="210"/>
      <c r="D5" s="210"/>
      <c r="E5" s="210"/>
      <c r="H5" s="210" t="str">
        <f>'1'!E6</f>
        <v xml:space="preserve">TAHUN </v>
      </c>
      <c r="I5" s="206">
        <f>'1'!F6</f>
        <v>2021</v>
      </c>
      <c r="P5" s="207"/>
      <c r="Q5" s="207"/>
      <c r="R5" s="207"/>
    </row>
    <row r="6" spans="1:28" ht="15.75" thickBot="1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</row>
    <row r="7" spans="1:28" ht="22.5" customHeight="1" x14ac:dyDescent="0.2">
      <c r="A7" s="1171" t="s">
        <v>153</v>
      </c>
      <c r="B7" s="1171" t="s">
        <v>154</v>
      </c>
      <c r="C7" s="1171" t="s">
        <v>156</v>
      </c>
      <c r="D7" s="1428" t="s">
        <v>407</v>
      </c>
      <c r="E7" s="1429"/>
      <c r="F7" s="1429"/>
      <c r="G7" s="1429"/>
      <c r="H7" s="1429"/>
      <c r="I7" s="1429"/>
      <c r="J7" s="1429"/>
      <c r="K7" s="1429"/>
      <c r="L7" s="1429"/>
      <c r="M7" s="1429"/>
      <c r="N7" s="1429"/>
      <c r="O7" s="1429"/>
      <c r="P7" s="1429"/>
      <c r="Q7" s="1429"/>
      <c r="R7" s="1430"/>
      <c r="S7" s="14"/>
    </row>
    <row r="8" spans="1:28" ht="33.75" customHeight="1" x14ac:dyDescent="0.2">
      <c r="A8" s="1171"/>
      <c r="B8" s="1171"/>
      <c r="C8" s="1171"/>
      <c r="D8" s="1173" t="s">
        <v>408</v>
      </c>
      <c r="E8" s="1432"/>
      <c r="F8" s="1433"/>
      <c r="G8" s="1173" t="s">
        <v>409</v>
      </c>
      <c r="H8" s="1432"/>
      <c r="I8" s="1433"/>
      <c r="J8" s="1173" t="s">
        <v>410</v>
      </c>
      <c r="K8" s="1432"/>
      <c r="L8" s="1433"/>
      <c r="M8" s="1173" t="s">
        <v>411</v>
      </c>
      <c r="N8" s="1432"/>
      <c r="O8" s="1433"/>
      <c r="P8" s="1173" t="s">
        <v>412</v>
      </c>
      <c r="Q8" s="1211"/>
      <c r="R8" s="1210"/>
      <c r="S8" s="14"/>
    </row>
    <row r="9" spans="1:28" x14ac:dyDescent="0.2">
      <c r="A9" s="1172"/>
      <c r="B9" s="1172"/>
      <c r="C9" s="1172"/>
      <c r="D9" s="34" t="s">
        <v>27</v>
      </c>
      <c r="E9" s="34" t="s">
        <v>28</v>
      </c>
      <c r="F9" s="34" t="s">
        <v>29</v>
      </c>
      <c r="G9" s="34" t="s">
        <v>27</v>
      </c>
      <c r="H9" s="34" t="s">
        <v>28</v>
      </c>
      <c r="I9" s="34" t="s">
        <v>29</v>
      </c>
      <c r="J9" s="34" t="s">
        <v>27</v>
      </c>
      <c r="K9" s="34" t="s">
        <v>28</v>
      </c>
      <c r="L9" s="34" t="s">
        <v>29</v>
      </c>
      <c r="M9" s="34" t="s">
        <v>27</v>
      </c>
      <c r="N9" s="34" t="s">
        <v>28</v>
      </c>
      <c r="O9" s="34" t="s">
        <v>29</v>
      </c>
      <c r="P9" s="34" t="s">
        <v>27</v>
      </c>
      <c r="Q9" s="34" t="s">
        <v>28</v>
      </c>
      <c r="R9" s="34" t="s">
        <v>29</v>
      </c>
      <c r="S9" s="14"/>
    </row>
    <row r="10" spans="1:28" x14ac:dyDescent="0.2">
      <c r="A10" s="129">
        <v>1</v>
      </c>
      <c r="B10" s="129">
        <v>2</v>
      </c>
      <c r="C10" s="129">
        <v>3</v>
      </c>
      <c r="D10" s="129">
        <v>4</v>
      </c>
      <c r="E10" s="129">
        <v>5</v>
      </c>
      <c r="F10" s="129">
        <v>6</v>
      </c>
      <c r="G10" s="129">
        <v>7</v>
      </c>
      <c r="H10" s="129">
        <v>8</v>
      </c>
      <c r="I10" s="129">
        <v>9</v>
      </c>
      <c r="J10" s="129">
        <v>10</v>
      </c>
      <c r="K10" s="129">
        <v>11</v>
      </c>
      <c r="L10" s="129">
        <v>12</v>
      </c>
      <c r="M10" s="129">
        <v>13</v>
      </c>
      <c r="N10" s="129">
        <v>14</v>
      </c>
      <c r="O10" s="129">
        <v>15</v>
      </c>
      <c r="P10" s="129">
        <v>16</v>
      </c>
      <c r="Q10" s="129">
        <v>17</v>
      </c>
      <c r="R10" s="129">
        <v>18</v>
      </c>
      <c r="S10" s="23"/>
      <c r="T10" s="1"/>
      <c r="U10" s="1"/>
      <c r="V10" s="1"/>
      <c r="W10" s="1"/>
      <c r="X10" s="1"/>
      <c r="Y10" s="1"/>
      <c r="Z10" s="1"/>
      <c r="AA10" s="1"/>
      <c r="AB10" s="1"/>
    </row>
    <row r="11" spans="1:28" ht="17.25" customHeight="1" x14ac:dyDescent="0.2">
      <c r="A11" s="12">
        <f>'9'!A9</f>
        <v>1</v>
      </c>
      <c r="B11" s="12" t="str">
        <f>'9'!B9</f>
        <v>Sooko</v>
      </c>
      <c r="C11" s="12" t="str">
        <f>'9'!C9</f>
        <v>Sooko</v>
      </c>
      <c r="D11" s="1098">
        <v>0</v>
      </c>
      <c r="E11" s="1098">
        <v>0</v>
      </c>
      <c r="F11" s="1098">
        <f>D11+E11</f>
        <v>0</v>
      </c>
      <c r="G11" s="1098">
        <v>0</v>
      </c>
      <c r="H11" s="1098">
        <v>0</v>
      </c>
      <c r="I11" s="1098">
        <f>G11+H11</f>
        <v>0</v>
      </c>
      <c r="J11" s="1098">
        <v>0</v>
      </c>
      <c r="K11" s="1098">
        <v>0</v>
      </c>
      <c r="L11" s="1098">
        <f>J11+K11</f>
        <v>0</v>
      </c>
      <c r="M11" s="1098">
        <v>0</v>
      </c>
      <c r="N11" s="1098">
        <v>0</v>
      </c>
      <c r="O11" s="1098">
        <f>M11+N11</f>
        <v>0</v>
      </c>
      <c r="P11" s="1098">
        <f>D11+G11-J11-M11</f>
        <v>0</v>
      </c>
      <c r="Q11" s="1098">
        <f>E11+H11-K11-N11</f>
        <v>0</v>
      </c>
      <c r="R11" s="1098">
        <f>P11+Q11</f>
        <v>0</v>
      </c>
      <c r="S11" s="14"/>
    </row>
    <row r="12" spans="1:28" ht="17.25" customHeight="1" x14ac:dyDescent="0.2">
      <c r="A12" s="12">
        <f>'9'!A10</f>
        <v>2</v>
      </c>
      <c r="B12" s="12" t="str">
        <f>'9'!B10</f>
        <v>Trowulan</v>
      </c>
      <c r="C12" s="12" t="str">
        <f>'9'!C10</f>
        <v>Trowulan</v>
      </c>
      <c r="D12" s="1099">
        <v>0</v>
      </c>
      <c r="E12" s="1099">
        <v>0</v>
      </c>
      <c r="F12" s="1099">
        <f t="shared" ref="F12:F29" si="0">D12+E12</f>
        <v>0</v>
      </c>
      <c r="G12" s="1099">
        <v>0</v>
      </c>
      <c r="H12" s="1099">
        <v>0</v>
      </c>
      <c r="I12" s="1099">
        <f t="shared" ref="I12:I29" si="1">G12+H12</f>
        <v>0</v>
      </c>
      <c r="J12" s="1099">
        <v>0</v>
      </c>
      <c r="K12" s="1099">
        <v>0</v>
      </c>
      <c r="L12" s="1099">
        <f t="shared" ref="L12:L29" si="2">J12+K12</f>
        <v>0</v>
      </c>
      <c r="M12" s="1099">
        <v>0</v>
      </c>
      <c r="N12" s="1099">
        <v>0</v>
      </c>
      <c r="O12" s="1099">
        <f t="shared" ref="O12:O29" si="3">M12+N12</f>
        <v>0</v>
      </c>
      <c r="P12" s="1099">
        <f>D12+G12-J12-M12</f>
        <v>0</v>
      </c>
      <c r="Q12" s="1099">
        <f t="shared" ref="Q12:Q30" si="4">E12+H12-K12-N12</f>
        <v>0</v>
      </c>
      <c r="R12" s="1099">
        <f t="shared" ref="R12:R29" si="5">P12+Q12</f>
        <v>0</v>
      </c>
      <c r="S12" s="14"/>
    </row>
    <row r="13" spans="1:28" ht="17.25" customHeight="1" x14ac:dyDescent="0.2">
      <c r="A13" s="12">
        <f>'9'!A11</f>
        <v>3</v>
      </c>
      <c r="B13" s="12"/>
      <c r="C13" s="12" t="str">
        <f>'9'!C11</f>
        <v>Tawangsari</v>
      </c>
      <c r="D13" s="1099">
        <v>0</v>
      </c>
      <c r="E13" s="1099">
        <v>0</v>
      </c>
      <c r="F13" s="1099">
        <f>D13+E13</f>
        <v>0</v>
      </c>
      <c r="G13" s="1099">
        <v>0</v>
      </c>
      <c r="H13" s="1099">
        <v>0</v>
      </c>
      <c r="I13" s="1099">
        <f t="shared" si="1"/>
        <v>0</v>
      </c>
      <c r="J13" s="1099">
        <v>0</v>
      </c>
      <c r="K13" s="1099">
        <v>0</v>
      </c>
      <c r="L13" s="1099">
        <f>J13+K13</f>
        <v>0</v>
      </c>
      <c r="M13" s="1099">
        <v>0</v>
      </c>
      <c r="N13" s="1099">
        <v>0</v>
      </c>
      <c r="O13" s="1099">
        <f t="shared" si="3"/>
        <v>0</v>
      </c>
      <c r="P13" s="1099">
        <f t="shared" ref="P13:P30" si="6">D13+G13-J13-M13</f>
        <v>0</v>
      </c>
      <c r="Q13" s="1099">
        <f t="shared" si="4"/>
        <v>0</v>
      </c>
      <c r="R13" s="1099">
        <f t="shared" si="5"/>
        <v>0</v>
      </c>
      <c r="S13" s="14"/>
    </row>
    <row r="14" spans="1:28" ht="17.25" customHeight="1" x14ac:dyDescent="0.2">
      <c r="A14" s="12">
        <f>'9'!A12</f>
        <v>4</v>
      </c>
      <c r="B14" s="12" t="str">
        <f>'9'!B12</f>
        <v>Puri</v>
      </c>
      <c r="C14" s="12" t="str">
        <f>'9'!C12</f>
        <v>Puri</v>
      </c>
      <c r="D14" s="1099">
        <v>0</v>
      </c>
      <c r="E14" s="1099">
        <v>0</v>
      </c>
      <c r="F14" s="1099">
        <f t="shared" si="0"/>
        <v>0</v>
      </c>
      <c r="G14" s="1099">
        <v>0</v>
      </c>
      <c r="H14" s="1099">
        <v>0</v>
      </c>
      <c r="I14" s="1099">
        <f t="shared" si="1"/>
        <v>0</v>
      </c>
      <c r="J14" s="1099">
        <v>0</v>
      </c>
      <c r="K14" s="1099">
        <v>0</v>
      </c>
      <c r="L14" s="1099">
        <f t="shared" si="2"/>
        <v>0</v>
      </c>
      <c r="M14" s="1099">
        <v>0</v>
      </c>
      <c r="N14" s="1099">
        <v>0</v>
      </c>
      <c r="O14" s="1099">
        <f t="shared" si="3"/>
        <v>0</v>
      </c>
      <c r="P14" s="1099">
        <f t="shared" si="6"/>
        <v>0</v>
      </c>
      <c r="Q14" s="1099">
        <f t="shared" si="4"/>
        <v>0</v>
      </c>
      <c r="R14" s="1099">
        <f t="shared" si="5"/>
        <v>0</v>
      </c>
      <c r="S14" s="14"/>
    </row>
    <row r="15" spans="1:28" ht="17.25" customHeight="1" x14ac:dyDescent="0.2">
      <c r="A15" s="12">
        <f>'9'!A13</f>
        <v>5</v>
      </c>
      <c r="B15" s="12" t="str">
        <f>'9'!B13</f>
        <v>Mojoanyar</v>
      </c>
      <c r="C15" s="12" t="str">
        <f>'9'!C13</f>
        <v>Gayaman</v>
      </c>
      <c r="D15" s="1099">
        <v>0</v>
      </c>
      <c r="E15" s="1099">
        <v>0</v>
      </c>
      <c r="F15" s="1099">
        <f t="shared" si="0"/>
        <v>0</v>
      </c>
      <c r="G15" s="1099">
        <v>0</v>
      </c>
      <c r="H15" s="1099">
        <v>0</v>
      </c>
      <c r="I15" s="1099">
        <f t="shared" si="1"/>
        <v>0</v>
      </c>
      <c r="J15" s="1099">
        <v>0</v>
      </c>
      <c r="K15" s="1099">
        <v>0</v>
      </c>
      <c r="L15" s="1099">
        <f t="shared" si="2"/>
        <v>0</v>
      </c>
      <c r="M15" s="1099">
        <v>0</v>
      </c>
      <c r="N15" s="1099">
        <v>0</v>
      </c>
      <c r="O15" s="1099">
        <f t="shared" si="3"/>
        <v>0</v>
      </c>
      <c r="P15" s="1099">
        <f t="shared" si="6"/>
        <v>0</v>
      </c>
      <c r="Q15" s="1099">
        <f t="shared" si="4"/>
        <v>0</v>
      </c>
      <c r="R15" s="1099">
        <f t="shared" si="5"/>
        <v>0</v>
      </c>
      <c r="S15" s="14"/>
    </row>
    <row r="16" spans="1:28" ht="17.25" customHeight="1" x14ac:dyDescent="0.2">
      <c r="A16" s="12">
        <f>'9'!A14</f>
        <v>6</v>
      </c>
      <c r="B16" s="12" t="str">
        <f>'9'!B14</f>
        <v>Bangsal</v>
      </c>
      <c r="C16" s="12" t="str">
        <f>'9'!C14</f>
        <v>Bangsal</v>
      </c>
      <c r="D16" s="1099">
        <v>0</v>
      </c>
      <c r="E16" s="1099">
        <v>0</v>
      </c>
      <c r="F16" s="1099">
        <f t="shared" si="0"/>
        <v>0</v>
      </c>
      <c r="G16" s="1099">
        <v>0</v>
      </c>
      <c r="H16" s="1099">
        <v>0</v>
      </c>
      <c r="I16" s="1099">
        <f t="shared" si="1"/>
        <v>0</v>
      </c>
      <c r="J16" s="1099">
        <v>0</v>
      </c>
      <c r="K16" s="1099">
        <v>0</v>
      </c>
      <c r="L16" s="1099">
        <f t="shared" si="2"/>
        <v>0</v>
      </c>
      <c r="M16" s="1099">
        <v>0</v>
      </c>
      <c r="N16" s="1099">
        <v>0</v>
      </c>
      <c r="O16" s="1099">
        <f>M16+N16</f>
        <v>0</v>
      </c>
      <c r="P16" s="1099">
        <f t="shared" si="6"/>
        <v>0</v>
      </c>
      <c r="Q16" s="1099">
        <f t="shared" si="4"/>
        <v>0</v>
      </c>
      <c r="R16" s="1099">
        <f t="shared" si="5"/>
        <v>0</v>
      </c>
      <c r="S16" s="14"/>
    </row>
    <row r="17" spans="1:19" ht="17.25" customHeight="1" x14ac:dyDescent="0.2">
      <c r="A17" s="12">
        <f>'9'!A15</f>
        <v>7</v>
      </c>
      <c r="B17" s="12" t="str">
        <f>'9'!B15</f>
        <v>Gedeg</v>
      </c>
      <c r="C17" s="12" t="str">
        <f>'9'!C15</f>
        <v>Gedeg</v>
      </c>
      <c r="D17" s="1099">
        <v>0</v>
      </c>
      <c r="E17" s="1099">
        <v>0</v>
      </c>
      <c r="F17" s="1099">
        <f t="shared" si="0"/>
        <v>0</v>
      </c>
      <c r="G17" s="1099">
        <v>0</v>
      </c>
      <c r="H17" s="1099">
        <v>0</v>
      </c>
      <c r="I17" s="1099">
        <f t="shared" si="1"/>
        <v>0</v>
      </c>
      <c r="J17" s="1099">
        <v>0</v>
      </c>
      <c r="K17" s="1099">
        <v>0</v>
      </c>
      <c r="L17" s="1099">
        <f t="shared" si="2"/>
        <v>0</v>
      </c>
      <c r="M17" s="1099">
        <v>0</v>
      </c>
      <c r="N17" s="1099">
        <v>0</v>
      </c>
      <c r="O17" s="1099">
        <f t="shared" si="3"/>
        <v>0</v>
      </c>
      <c r="P17" s="1099">
        <f t="shared" si="6"/>
        <v>0</v>
      </c>
      <c r="Q17" s="1099">
        <f t="shared" si="4"/>
        <v>0</v>
      </c>
      <c r="R17" s="1099">
        <f t="shared" si="5"/>
        <v>0</v>
      </c>
      <c r="S17" s="14"/>
    </row>
    <row r="18" spans="1:19" ht="17.25" customHeight="1" x14ac:dyDescent="0.2">
      <c r="A18" s="12">
        <f>'9'!A16</f>
        <v>8</v>
      </c>
      <c r="B18" s="12"/>
      <c r="C18" s="12" t="str">
        <f>'9'!C16</f>
        <v>Lespadangan</v>
      </c>
      <c r="D18" s="1099">
        <v>0</v>
      </c>
      <c r="E18" s="1099">
        <v>0</v>
      </c>
      <c r="F18" s="1099">
        <f t="shared" si="0"/>
        <v>0</v>
      </c>
      <c r="G18" s="1099">
        <v>0</v>
      </c>
      <c r="H18" s="1099">
        <v>0</v>
      </c>
      <c r="I18" s="1099">
        <f t="shared" si="1"/>
        <v>0</v>
      </c>
      <c r="J18" s="1099">
        <v>0</v>
      </c>
      <c r="K18" s="1099">
        <v>0</v>
      </c>
      <c r="L18" s="1099">
        <f t="shared" si="2"/>
        <v>0</v>
      </c>
      <c r="M18" s="1099">
        <v>0</v>
      </c>
      <c r="N18" s="1099">
        <v>0</v>
      </c>
      <c r="O18" s="1099">
        <f t="shared" si="3"/>
        <v>0</v>
      </c>
      <c r="P18" s="1099">
        <f t="shared" si="6"/>
        <v>0</v>
      </c>
      <c r="Q18" s="1099">
        <f t="shared" si="4"/>
        <v>0</v>
      </c>
      <c r="R18" s="1099">
        <f>P18+Q18</f>
        <v>0</v>
      </c>
      <c r="S18" s="14"/>
    </row>
    <row r="19" spans="1:19" ht="17.25" customHeight="1" x14ac:dyDescent="0.2">
      <c r="A19" s="12">
        <f>'9'!A17</f>
        <v>9</v>
      </c>
      <c r="B19" s="12" t="str">
        <f>'9'!B17</f>
        <v>Kemlagi</v>
      </c>
      <c r="C19" s="12" t="str">
        <f>'9'!C17</f>
        <v>Kemlagi</v>
      </c>
      <c r="D19" s="1099">
        <v>0</v>
      </c>
      <c r="E19" s="1099">
        <v>0</v>
      </c>
      <c r="F19" s="1099">
        <f t="shared" si="0"/>
        <v>0</v>
      </c>
      <c r="G19" s="1099">
        <v>0</v>
      </c>
      <c r="H19" s="1099">
        <v>0</v>
      </c>
      <c r="I19" s="1099">
        <f t="shared" si="1"/>
        <v>0</v>
      </c>
      <c r="J19" s="1099">
        <v>0</v>
      </c>
      <c r="K19" s="1099">
        <v>0</v>
      </c>
      <c r="L19" s="1099">
        <f t="shared" si="2"/>
        <v>0</v>
      </c>
      <c r="M19" s="1099">
        <v>0</v>
      </c>
      <c r="N19" s="1099">
        <v>0</v>
      </c>
      <c r="O19" s="1099">
        <f t="shared" si="3"/>
        <v>0</v>
      </c>
      <c r="P19" s="1099">
        <f t="shared" si="6"/>
        <v>0</v>
      </c>
      <c r="Q19" s="1099">
        <f t="shared" si="4"/>
        <v>0</v>
      </c>
      <c r="R19" s="1099">
        <f t="shared" si="5"/>
        <v>0</v>
      </c>
      <c r="S19" s="14"/>
    </row>
    <row r="20" spans="1:19" ht="17.25" customHeight="1" x14ac:dyDescent="0.2">
      <c r="A20" s="12">
        <f>'9'!A18</f>
        <v>10</v>
      </c>
      <c r="B20" s="12"/>
      <c r="C20" s="12" t="str">
        <f>'9'!C18</f>
        <v>Kedungsari</v>
      </c>
      <c r="D20" s="1099">
        <v>0</v>
      </c>
      <c r="E20" s="1099">
        <v>0</v>
      </c>
      <c r="F20" s="1099">
        <f t="shared" si="0"/>
        <v>0</v>
      </c>
      <c r="G20" s="1099">
        <v>0</v>
      </c>
      <c r="H20" s="1099">
        <v>0</v>
      </c>
      <c r="I20" s="1099">
        <f t="shared" si="1"/>
        <v>0</v>
      </c>
      <c r="J20" s="1099">
        <v>0</v>
      </c>
      <c r="K20" s="1099">
        <v>0</v>
      </c>
      <c r="L20" s="1099">
        <f t="shared" si="2"/>
        <v>0</v>
      </c>
      <c r="M20" s="1099">
        <v>0</v>
      </c>
      <c r="N20" s="1099">
        <v>0</v>
      </c>
      <c r="O20" s="1099">
        <f t="shared" si="3"/>
        <v>0</v>
      </c>
      <c r="P20" s="1099">
        <f t="shared" si="6"/>
        <v>0</v>
      </c>
      <c r="Q20" s="1099">
        <f t="shared" si="4"/>
        <v>0</v>
      </c>
      <c r="R20" s="1099">
        <f t="shared" si="5"/>
        <v>0</v>
      </c>
      <c r="S20" s="14"/>
    </row>
    <row r="21" spans="1:19" ht="17.25" customHeight="1" x14ac:dyDescent="0.2">
      <c r="A21" s="12">
        <f>'9'!A19</f>
        <v>11</v>
      </c>
      <c r="B21" s="12" t="str">
        <f>'9'!B19</f>
        <v>Dawarblandong</v>
      </c>
      <c r="C21" s="12" t="str">
        <f>'9'!C19</f>
        <v>Dawarblandong</v>
      </c>
      <c r="D21" s="1099">
        <v>0</v>
      </c>
      <c r="E21" s="1099">
        <v>0</v>
      </c>
      <c r="F21" s="1099">
        <f>D21+E21</f>
        <v>0</v>
      </c>
      <c r="G21" s="1099">
        <v>0</v>
      </c>
      <c r="H21" s="1099">
        <v>0</v>
      </c>
      <c r="I21" s="1099">
        <f t="shared" si="1"/>
        <v>0</v>
      </c>
      <c r="J21" s="1099">
        <v>0</v>
      </c>
      <c r="K21" s="1099">
        <v>0</v>
      </c>
      <c r="L21" s="1099">
        <f t="shared" si="2"/>
        <v>0</v>
      </c>
      <c r="M21" s="1099">
        <v>0</v>
      </c>
      <c r="N21" s="1099">
        <v>0</v>
      </c>
      <c r="O21" s="1099">
        <f>M21+N21</f>
        <v>0</v>
      </c>
      <c r="P21" s="1099">
        <f t="shared" si="6"/>
        <v>0</v>
      </c>
      <c r="Q21" s="1099">
        <f t="shared" si="4"/>
        <v>0</v>
      </c>
      <c r="R21" s="1099">
        <f t="shared" si="5"/>
        <v>0</v>
      </c>
      <c r="S21" s="14"/>
    </row>
    <row r="22" spans="1:19" ht="17.25" customHeight="1" x14ac:dyDescent="0.2">
      <c r="A22" s="12">
        <f>'9'!A20</f>
        <v>12</v>
      </c>
      <c r="B22" s="12" t="str">
        <f>'9'!B20</f>
        <v>Jetis</v>
      </c>
      <c r="C22" s="12" t="str">
        <f>'9'!C20</f>
        <v>Kupang</v>
      </c>
      <c r="D22" s="1099">
        <v>0</v>
      </c>
      <c r="E22" s="1099">
        <v>0</v>
      </c>
      <c r="F22" s="1099">
        <f t="shared" si="0"/>
        <v>0</v>
      </c>
      <c r="G22" s="1099">
        <v>0</v>
      </c>
      <c r="H22" s="1099">
        <v>0</v>
      </c>
      <c r="I22" s="1099">
        <f t="shared" si="1"/>
        <v>0</v>
      </c>
      <c r="J22" s="1099">
        <v>0</v>
      </c>
      <c r="K22" s="1099">
        <v>0</v>
      </c>
      <c r="L22" s="1099">
        <f t="shared" si="2"/>
        <v>0</v>
      </c>
      <c r="M22" s="1099">
        <v>0</v>
      </c>
      <c r="N22" s="1099">
        <v>0</v>
      </c>
      <c r="O22" s="1099">
        <f t="shared" si="3"/>
        <v>0</v>
      </c>
      <c r="P22" s="1099">
        <f t="shared" si="6"/>
        <v>0</v>
      </c>
      <c r="Q22" s="1099">
        <f t="shared" si="4"/>
        <v>0</v>
      </c>
      <c r="R22" s="1099">
        <f t="shared" si="5"/>
        <v>0</v>
      </c>
      <c r="S22" s="14"/>
    </row>
    <row r="23" spans="1:19" ht="17.25" customHeight="1" x14ac:dyDescent="0.2">
      <c r="A23" s="12">
        <f>'9'!A21</f>
        <v>13</v>
      </c>
      <c r="B23" s="12"/>
      <c r="C23" s="12" t="str">
        <f>'9'!C21</f>
        <v>Jetis</v>
      </c>
      <c r="D23" s="1099">
        <v>0</v>
      </c>
      <c r="E23" s="1099">
        <v>0</v>
      </c>
      <c r="F23" s="1099">
        <f t="shared" si="0"/>
        <v>0</v>
      </c>
      <c r="G23" s="1099">
        <v>0</v>
      </c>
      <c r="H23" s="1099">
        <v>0</v>
      </c>
      <c r="I23" s="1099">
        <f t="shared" si="1"/>
        <v>0</v>
      </c>
      <c r="J23" s="1099">
        <v>0</v>
      </c>
      <c r="K23" s="1099">
        <v>0</v>
      </c>
      <c r="L23" s="1099">
        <f t="shared" si="2"/>
        <v>0</v>
      </c>
      <c r="M23" s="1099">
        <v>0</v>
      </c>
      <c r="N23" s="1099">
        <v>0</v>
      </c>
      <c r="O23" s="1099">
        <f t="shared" si="3"/>
        <v>0</v>
      </c>
      <c r="P23" s="1099">
        <f t="shared" si="6"/>
        <v>0</v>
      </c>
      <c r="Q23" s="1099">
        <f t="shared" si="4"/>
        <v>0</v>
      </c>
      <c r="R23" s="1099">
        <f>P23+Q23</f>
        <v>0</v>
      </c>
      <c r="S23" s="14"/>
    </row>
    <row r="24" spans="1:19" ht="17.25" customHeight="1" x14ac:dyDescent="0.2">
      <c r="A24" s="12">
        <f>'9'!A22</f>
        <v>14</v>
      </c>
      <c r="B24" s="12" t="str">
        <f>'9'!B22</f>
        <v>Mojosari</v>
      </c>
      <c r="C24" s="12" t="str">
        <f>'9'!C22</f>
        <v>Mojosari</v>
      </c>
      <c r="D24" s="1099">
        <v>0</v>
      </c>
      <c r="E24" s="1099">
        <v>0</v>
      </c>
      <c r="F24" s="1099">
        <f t="shared" si="0"/>
        <v>0</v>
      </c>
      <c r="G24" s="1099">
        <v>0</v>
      </c>
      <c r="H24" s="1099">
        <v>0</v>
      </c>
      <c r="I24" s="1099">
        <f>G24+H24</f>
        <v>0</v>
      </c>
      <c r="J24" s="1099">
        <v>0</v>
      </c>
      <c r="K24" s="1099">
        <v>0</v>
      </c>
      <c r="L24" s="1099">
        <f t="shared" si="2"/>
        <v>0</v>
      </c>
      <c r="M24" s="1099">
        <v>0</v>
      </c>
      <c r="N24" s="1099">
        <v>0</v>
      </c>
      <c r="O24" s="1099">
        <f t="shared" si="3"/>
        <v>0</v>
      </c>
      <c r="P24" s="1099">
        <f t="shared" si="6"/>
        <v>0</v>
      </c>
      <c r="Q24" s="1099">
        <f t="shared" si="4"/>
        <v>0</v>
      </c>
      <c r="R24" s="1099">
        <f t="shared" si="5"/>
        <v>0</v>
      </c>
      <c r="S24" s="14"/>
    </row>
    <row r="25" spans="1:19" ht="17.25" customHeight="1" x14ac:dyDescent="0.2">
      <c r="A25" s="12">
        <f>'9'!A23</f>
        <v>15</v>
      </c>
      <c r="B25" s="12"/>
      <c r="C25" s="12" t="str">
        <f>'9'!C23</f>
        <v>Modopuro</v>
      </c>
      <c r="D25" s="1099">
        <v>0</v>
      </c>
      <c r="E25" s="1099">
        <v>0</v>
      </c>
      <c r="F25" s="1099">
        <f t="shared" si="0"/>
        <v>0</v>
      </c>
      <c r="G25" s="1099">
        <v>0</v>
      </c>
      <c r="H25" s="1099">
        <v>0</v>
      </c>
      <c r="I25" s="1099">
        <f t="shared" si="1"/>
        <v>0</v>
      </c>
      <c r="J25" s="1099">
        <v>0</v>
      </c>
      <c r="K25" s="1099">
        <v>0</v>
      </c>
      <c r="L25" s="1099">
        <f>J25+K25</f>
        <v>0</v>
      </c>
      <c r="M25" s="1099">
        <v>0</v>
      </c>
      <c r="N25" s="1099">
        <v>0</v>
      </c>
      <c r="O25" s="1099">
        <f t="shared" si="3"/>
        <v>0</v>
      </c>
      <c r="P25" s="1099">
        <f t="shared" si="6"/>
        <v>0</v>
      </c>
      <c r="Q25" s="1099">
        <f t="shared" si="4"/>
        <v>0</v>
      </c>
      <c r="R25" s="1099">
        <f t="shared" si="5"/>
        <v>0</v>
      </c>
      <c r="S25" s="14"/>
    </row>
    <row r="26" spans="1:19" ht="17.25" customHeight="1" x14ac:dyDescent="0.2">
      <c r="A26" s="12">
        <f>'9'!A24</f>
        <v>16</v>
      </c>
      <c r="B26" s="12" t="str">
        <f>'9'!B24</f>
        <v>Pungging</v>
      </c>
      <c r="C26" s="12" t="str">
        <f>'9'!C24</f>
        <v>Pungging</v>
      </c>
      <c r="D26" s="1099">
        <v>0</v>
      </c>
      <c r="E26" s="1099">
        <v>0</v>
      </c>
      <c r="F26" s="1099">
        <f t="shared" si="0"/>
        <v>0</v>
      </c>
      <c r="G26" s="1099">
        <v>0</v>
      </c>
      <c r="H26" s="1099">
        <v>0</v>
      </c>
      <c r="I26" s="1099">
        <f t="shared" si="1"/>
        <v>0</v>
      </c>
      <c r="J26" s="1099">
        <v>0</v>
      </c>
      <c r="K26" s="1099">
        <v>0</v>
      </c>
      <c r="L26" s="1099">
        <f t="shared" si="2"/>
        <v>0</v>
      </c>
      <c r="M26" s="1099">
        <v>0</v>
      </c>
      <c r="N26" s="1099">
        <v>0</v>
      </c>
      <c r="O26" s="1099">
        <f t="shared" si="3"/>
        <v>0</v>
      </c>
      <c r="P26" s="1099">
        <f t="shared" si="6"/>
        <v>0</v>
      </c>
      <c r="Q26" s="1099">
        <f t="shared" si="4"/>
        <v>0</v>
      </c>
      <c r="R26" s="1099">
        <f t="shared" si="5"/>
        <v>0</v>
      </c>
      <c r="S26" s="14"/>
    </row>
    <row r="27" spans="1:19" ht="17.25" customHeight="1" x14ac:dyDescent="0.2">
      <c r="A27" s="12">
        <f>'9'!A25</f>
        <v>17</v>
      </c>
      <c r="B27" s="12"/>
      <c r="C27" s="12" t="str">
        <f>'9'!C25</f>
        <v>Watukenongo</v>
      </c>
      <c r="D27" s="1099">
        <v>0</v>
      </c>
      <c r="E27" s="1099">
        <v>0</v>
      </c>
      <c r="F27" s="1099">
        <f t="shared" si="0"/>
        <v>0</v>
      </c>
      <c r="G27" s="1099">
        <v>0</v>
      </c>
      <c r="H27" s="1099">
        <v>0</v>
      </c>
      <c r="I27" s="1099">
        <f t="shared" si="1"/>
        <v>0</v>
      </c>
      <c r="J27" s="1099">
        <v>0</v>
      </c>
      <c r="K27" s="1099">
        <v>0</v>
      </c>
      <c r="L27" s="1099">
        <f t="shared" si="2"/>
        <v>0</v>
      </c>
      <c r="M27" s="1099">
        <v>0</v>
      </c>
      <c r="N27" s="1099">
        <v>0</v>
      </c>
      <c r="O27" s="1099">
        <f t="shared" si="3"/>
        <v>0</v>
      </c>
      <c r="P27" s="1099">
        <f t="shared" si="6"/>
        <v>0</v>
      </c>
      <c r="Q27" s="1099">
        <f t="shared" si="4"/>
        <v>0</v>
      </c>
      <c r="R27" s="1099">
        <f t="shared" si="5"/>
        <v>0</v>
      </c>
      <c r="S27" s="14"/>
    </row>
    <row r="28" spans="1:19" ht="17.25" customHeight="1" x14ac:dyDescent="0.2">
      <c r="A28" s="12">
        <f>'9'!A26</f>
        <v>18</v>
      </c>
      <c r="B28" s="12" t="str">
        <f>'9'!B26</f>
        <v>Ngoro</v>
      </c>
      <c r="C28" s="12" t="str">
        <f>'9'!C26</f>
        <v>Ngoro</v>
      </c>
      <c r="D28" s="1099">
        <v>0</v>
      </c>
      <c r="E28" s="1099">
        <v>0</v>
      </c>
      <c r="F28" s="1099">
        <f t="shared" si="0"/>
        <v>0</v>
      </c>
      <c r="G28" s="1099">
        <v>0</v>
      </c>
      <c r="H28" s="1099">
        <v>0</v>
      </c>
      <c r="I28" s="1099">
        <f t="shared" si="1"/>
        <v>0</v>
      </c>
      <c r="J28" s="1099">
        <v>0</v>
      </c>
      <c r="K28" s="1099">
        <v>0</v>
      </c>
      <c r="L28" s="1099">
        <f t="shared" si="2"/>
        <v>0</v>
      </c>
      <c r="M28" s="1099">
        <v>0</v>
      </c>
      <c r="N28" s="1099">
        <v>0</v>
      </c>
      <c r="O28" s="1099">
        <f t="shared" si="3"/>
        <v>0</v>
      </c>
      <c r="P28" s="1099">
        <f t="shared" si="6"/>
        <v>0</v>
      </c>
      <c r="Q28" s="1099">
        <f t="shared" si="4"/>
        <v>0</v>
      </c>
      <c r="R28" s="1099">
        <f t="shared" si="5"/>
        <v>0</v>
      </c>
      <c r="S28" s="14"/>
    </row>
    <row r="29" spans="1:19" ht="17.25" customHeight="1" x14ac:dyDescent="0.2">
      <c r="A29" s="12">
        <f>'9'!A27</f>
        <v>19</v>
      </c>
      <c r="B29" s="12"/>
      <c r="C29" s="12" t="str">
        <f>'9'!C27</f>
        <v>Manduro</v>
      </c>
      <c r="D29" s="1099">
        <v>0</v>
      </c>
      <c r="E29" s="1099">
        <v>0</v>
      </c>
      <c r="F29" s="1099">
        <f t="shared" si="0"/>
        <v>0</v>
      </c>
      <c r="G29" s="1099">
        <v>0</v>
      </c>
      <c r="H29" s="1099">
        <v>0</v>
      </c>
      <c r="I29" s="1099">
        <f t="shared" si="1"/>
        <v>0</v>
      </c>
      <c r="J29" s="1099">
        <v>0</v>
      </c>
      <c r="K29" s="1099">
        <v>0</v>
      </c>
      <c r="L29" s="1099">
        <f t="shared" si="2"/>
        <v>0</v>
      </c>
      <c r="M29" s="1099">
        <v>0</v>
      </c>
      <c r="N29" s="1099">
        <v>0</v>
      </c>
      <c r="O29" s="1099">
        <f t="shared" si="3"/>
        <v>0</v>
      </c>
      <c r="P29" s="1099">
        <f t="shared" si="6"/>
        <v>0</v>
      </c>
      <c r="Q29" s="1099">
        <f t="shared" si="4"/>
        <v>0</v>
      </c>
      <c r="R29" s="1099">
        <f t="shared" si="5"/>
        <v>0</v>
      </c>
      <c r="S29" s="14"/>
    </row>
    <row r="30" spans="1:19" ht="17.25" customHeight="1" x14ac:dyDescent="0.2">
      <c r="A30" s="12">
        <f>'9'!A28</f>
        <v>20</v>
      </c>
      <c r="B30" s="12" t="str">
        <f>'9'!B28</f>
        <v>Dlanggu</v>
      </c>
      <c r="C30" s="12" t="str">
        <f>'9'!C28</f>
        <v>Dlanggu</v>
      </c>
      <c r="D30" s="1099">
        <v>0</v>
      </c>
      <c r="E30" s="1099">
        <v>0</v>
      </c>
      <c r="F30" s="1099">
        <v>0</v>
      </c>
      <c r="G30" s="1099">
        <v>0</v>
      </c>
      <c r="H30" s="1099">
        <v>0</v>
      </c>
      <c r="I30" s="1099">
        <v>0</v>
      </c>
      <c r="J30" s="1099">
        <v>0</v>
      </c>
      <c r="K30" s="1099">
        <v>0</v>
      </c>
      <c r="L30" s="1099">
        <v>0</v>
      </c>
      <c r="M30" s="1099">
        <v>0</v>
      </c>
      <c r="N30" s="1099">
        <v>0</v>
      </c>
      <c r="O30" s="1099">
        <v>0</v>
      </c>
      <c r="P30" s="1099">
        <f t="shared" si="6"/>
        <v>0</v>
      </c>
      <c r="Q30" s="1099">
        <f t="shared" si="4"/>
        <v>0</v>
      </c>
      <c r="R30" s="1099">
        <v>0</v>
      </c>
      <c r="S30" s="14"/>
    </row>
    <row r="31" spans="1:19" ht="17.25" customHeight="1" x14ac:dyDescent="0.2">
      <c r="A31" s="12">
        <f>'9'!A29</f>
        <v>21</v>
      </c>
      <c r="B31" s="12" t="str">
        <f>'9'!B29</f>
        <v>Kutorejo</v>
      </c>
      <c r="C31" s="12" t="str">
        <f>'9'!C29</f>
        <v>Kutorejo</v>
      </c>
      <c r="D31" s="1099">
        <v>0</v>
      </c>
      <c r="E31" s="1099">
        <v>0</v>
      </c>
      <c r="F31" s="1099">
        <v>0</v>
      </c>
      <c r="G31" s="1099">
        <v>0</v>
      </c>
      <c r="H31" s="1099">
        <v>0</v>
      </c>
      <c r="I31" s="1099">
        <v>0</v>
      </c>
      <c r="J31" s="1099">
        <v>0</v>
      </c>
      <c r="K31" s="1099">
        <v>0</v>
      </c>
      <c r="L31" s="1099">
        <v>0</v>
      </c>
      <c r="M31" s="1099">
        <v>0</v>
      </c>
      <c r="N31" s="1099">
        <v>0</v>
      </c>
      <c r="O31" s="1099">
        <v>0</v>
      </c>
      <c r="P31" s="1099">
        <f t="shared" ref="P31:P37" si="7">D31+G31-J31-M31</f>
        <v>0</v>
      </c>
      <c r="Q31" s="1099">
        <f t="shared" ref="Q31:Q37" si="8">E31+H31-K31-N31</f>
        <v>0</v>
      </c>
      <c r="R31" s="1099">
        <v>0</v>
      </c>
      <c r="S31" s="14"/>
    </row>
    <row r="32" spans="1:19" ht="17.25" customHeight="1" x14ac:dyDescent="0.2">
      <c r="A32" s="12">
        <f>'9'!A30</f>
        <v>22</v>
      </c>
      <c r="B32" s="12"/>
      <c r="C32" s="12" t="str">
        <f>'9'!C30</f>
        <v>Pesanggrahan</v>
      </c>
      <c r="D32" s="1099">
        <v>0</v>
      </c>
      <c r="E32" s="1099">
        <v>0</v>
      </c>
      <c r="F32" s="1099">
        <v>0</v>
      </c>
      <c r="G32" s="1099">
        <v>0</v>
      </c>
      <c r="H32" s="1099">
        <v>0</v>
      </c>
      <c r="I32" s="1099">
        <v>0</v>
      </c>
      <c r="J32" s="1099">
        <v>0</v>
      </c>
      <c r="K32" s="1099">
        <v>0</v>
      </c>
      <c r="L32" s="1099">
        <v>0</v>
      </c>
      <c r="M32" s="1099">
        <v>0</v>
      </c>
      <c r="N32" s="1099">
        <v>0</v>
      </c>
      <c r="O32" s="1099">
        <v>0</v>
      </c>
      <c r="P32" s="1099">
        <f t="shared" si="7"/>
        <v>0</v>
      </c>
      <c r="Q32" s="1099">
        <f t="shared" si="8"/>
        <v>0</v>
      </c>
      <c r="R32" s="1099">
        <v>0</v>
      </c>
      <c r="S32" s="14"/>
    </row>
    <row r="33" spans="1:19" ht="17.25" customHeight="1" x14ac:dyDescent="0.2">
      <c r="A33" s="12">
        <f>'9'!A31</f>
        <v>23</v>
      </c>
      <c r="B33" s="12" t="str">
        <f>'9'!B31</f>
        <v>Pacet</v>
      </c>
      <c r="C33" s="12" t="str">
        <f>'9'!C31</f>
        <v>Pacet</v>
      </c>
      <c r="D33" s="1099">
        <v>0</v>
      </c>
      <c r="E33" s="1099">
        <v>0</v>
      </c>
      <c r="F33" s="1099">
        <v>0</v>
      </c>
      <c r="G33" s="1099">
        <v>0</v>
      </c>
      <c r="H33" s="1099">
        <v>0</v>
      </c>
      <c r="I33" s="1099">
        <v>0</v>
      </c>
      <c r="J33" s="1099">
        <v>0</v>
      </c>
      <c r="K33" s="1099">
        <v>0</v>
      </c>
      <c r="L33" s="1099">
        <v>0</v>
      </c>
      <c r="M33" s="1099">
        <v>0</v>
      </c>
      <c r="N33" s="1099">
        <v>0</v>
      </c>
      <c r="O33" s="1099">
        <v>0</v>
      </c>
      <c r="P33" s="1099">
        <f t="shared" si="7"/>
        <v>0</v>
      </c>
      <c r="Q33" s="1099">
        <f t="shared" si="8"/>
        <v>0</v>
      </c>
      <c r="R33" s="1099">
        <v>0</v>
      </c>
      <c r="S33" s="14"/>
    </row>
    <row r="34" spans="1:19" ht="17.25" customHeight="1" x14ac:dyDescent="0.2">
      <c r="A34" s="12">
        <f>'9'!A32</f>
        <v>24</v>
      </c>
      <c r="B34" s="12"/>
      <c r="C34" s="12" t="str">
        <f>'9'!C32</f>
        <v>Pandan</v>
      </c>
      <c r="D34" s="1099">
        <v>0</v>
      </c>
      <c r="E34" s="1099">
        <v>0</v>
      </c>
      <c r="F34" s="1099">
        <v>0</v>
      </c>
      <c r="G34" s="1099">
        <v>0</v>
      </c>
      <c r="H34" s="1099">
        <v>0</v>
      </c>
      <c r="I34" s="1099">
        <v>0</v>
      </c>
      <c r="J34" s="1099">
        <v>0</v>
      </c>
      <c r="K34" s="1099">
        <v>0</v>
      </c>
      <c r="L34" s="1099">
        <v>0</v>
      </c>
      <c r="M34" s="1099">
        <v>0</v>
      </c>
      <c r="N34" s="1099">
        <v>0</v>
      </c>
      <c r="O34" s="1099">
        <v>0</v>
      </c>
      <c r="P34" s="1099">
        <f t="shared" si="7"/>
        <v>0</v>
      </c>
      <c r="Q34" s="1099">
        <f t="shared" si="8"/>
        <v>0</v>
      </c>
      <c r="R34" s="1099">
        <v>0</v>
      </c>
      <c r="S34" s="14"/>
    </row>
    <row r="35" spans="1:19" ht="17.25" customHeight="1" x14ac:dyDescent="0.2">
      <c r="A35" s="12">
        <f>'9'!A33</f>
        <v>25</v>
      </c>
      <c r="B35" s="12" t="str">
        <f>'9'!B33</f>
        <v>Trawas</v>
      </c>
      <c r="C35" s="12" t="str">
        <f>'9'!C33</f>
        <v>Trawas</v>
      </c>
      <c r="D35" s="1099">
        <v>0</v>
      </c>
      <c r="E35" s="1099">
        <v>0</v>
      </c>
      <c r="F35" s="1099">
        <v>0</v>
      </c>
      <c r="G35" s="1099">
        <v>0</v>
      </c>
      <c r="H35" s="1099">
        <v>0</v>
      </c>
      <c r="I35" s="1099">
        <v>0</v>
      </c>
      <c r="J35" s="1099">
        <v>0</v>
      </c>
      <c r="K35" s="1099">
        <v>0</v>
      </c>
      <c r="L35" s="1099">
        <v>0</v>
      </c>
      <c r="M35" s="1099">
        <v>0</v>
      </c>
      <c r="N35" s="1099">
        <v>0</v>
      </c>
      <c r="O35" s="1099">
        <v>0</v>
      </c>
      <c r="P35" s="1099">
        <f t="shared" si="7"/>
        <v>0</v>
      </c>
      <c r="Q35" s="1099">
        <f t="shared" si="8"/>
        <v>0</v>
      </c>
      <c r="R35" s="1099">
        <v>0</v>
      </c>
      <c r="S35" s="14"/>
    </row>
    <row r="36" spans="1:19" ht="17.25" customHeight="1" x14ac:dyDescent="0.2">
      <c r="A36" s="12">
        <f>'9'!A34</f>
        <v>26</v>
      </c>
      <c r="B36" s="12" t="str">
        <f>'9'!B34</f>
        <v>Gondang</v>
      </c>
      <c r="C36" s="12" t="str">
        <f>'9'!C34</f>
        <v>Gondang</v>
      </c>
      <c r="D36" s="1099">
        <v>0</v>
      </c>
      <c r="E36" s="1099">
        <v>0</v>
      </c>
      <c r="F36" s="1099">
        <v>0</v>
      </c>
      <c r="G36" s="1099">
        <v>0</v>
      </c>
      <c r="H36" s="1099">
        <v>0</v>
      </c>
      <c r="I36" s="1099">
        <v>0</v>
      </c>
      <c r="J36" s="1099">
        <v>0</v>
      </c>
      <c r="K36" s="1099">
        <v>0</v>
      </c>
      <c r="L36" s="1099">
        <v>0</v>
      </c>
      <c r="M36" s="1099">
        <v>0</v>
      </c>
      <c r="N36" s="1099">
        <v>0</v>
      </c>
      <c r="O36" s="1099">
        <v>0</v>
      </c>
      <c r="P36" s="1099">
        <f t="shared" si="7"/>
        <v>0</v>
      </c>
      <c r="Q36" s="1099">
        <f t="shared" si="8"/>
        <v>0</v>
      </c>
      <c r="R36" s="1099">
        <v>0</v>
      </c>
      <c r="S36" s="14"/>
    </row>
    <row r="37" spans="1:19" ht="17.25" customHeight="1" x14ac:dyDescent="0.2">
      <c r="A37" s="12">
        <f>'9'!A35</f>
        <v>27</v>
      </c>
      <c r="B37" s="12" t="str">
        <f>'9'!B35</f>
        <v>Jatirejo</v>
      </c>
      <c r="C37" s="12" t="str">
        <f>'9'!C35</f>
        <v>Jatirejo</v>
      </c>
      <c r="D37" s="1099">
        <v>0</v>
      </c>
      <c r="E37" s="1099">
        <v>0</v>
      </c>
      <c r="F37" s="1099">
        <v>0</v>
      </c>
      <c r="G37" s="1099">
        <v>0</v>
      </c>
      <c r="H37" s="1099">
        <v>0</v>
      </c>
      <c r="I37" s="1099">
        <v>0</v>
      </c>
      <c r="J37" s="1099">
        <v>0</v>
      </c>
      <c r="K37" s="1099">
        <v>0</v>
      </c>
      <c r="L37" s="1099">
        <v>0</v>
      </c>
      <c r="M37" s="1099">
        <v>0</v>
      </c>
      <c r="N37" s="1099">
        <v>0</v>
      </c>
      <c r="O37" s="1099">
        <v>0</v>
      </c>
      <c r="P37" s="1099">
        <f t="shared" si="7"/>
        <v>0</v>
      </c>
      <c r="Q37" s="1099">
        <f t="shared" si="8"/>
        <v>0</v>
      </c>
      <c r="R37" s="1099">
        <v>0</v>
      </c>
      <c r="S37" s="14"/>
    </row>
    <row r="38" spans="1:19" ht="20.25" customHeight="1" x14ac:dyDescent="0.2">
      <c r="A38" s="251" t="s">
        <v>157</v>
      </c>
      <c r="B38" s="251"/>
      <c r="C38" s="332"/>
      <c r="D38" s="1100">
        <f>SUM(D11:D37)</f>
        <v>0</v>
      </c>
      <c r="E38" s="1100">
        <v>0</v>
      </c>
      <c r="F38" s="1100">
        <f t="shared" ref="F38:R38" si="9">SUM(F11:F37)</f>
        <v>0</v>
      </c>
      <c r="G38" s="1100">
        <f>SUM(G11:G37)</f>
        <v>0</v>
      </c>
      <c r="H38" s="1100">
        <f>SUM(H11:H37)</f>
        <v>0</v>
      </c>
      <c r="I38" s="1100">
        <f>SUM(I11:I37)</f>
        <v>0</v>
      </c>
      <c r="J38" s="1100">
        <f t="shared" si="9"/>
        <v>0</v>
      </c>
      <c r="K38" s="1100">
        <f t="shared" si="9"/>
        <v>0</v>
      </c>
      <c r="L38" s="1100">
        <f t="shared" si="9"/>
        <v>0</v>
      </c>
      <c r="M38" s="1100">
        <f t="shared" si="9"/>
        <v>0</v>
      </c>
      <c r="N38" s="1100">
        <v>0</v>
      </c>
      <c r="O38" s="1100">
        <f t="shared" si="9"/>
        <v>0</v>
      </c>
      <c r="P38" s="1100">
        <f>SUM(P11:P37)</f>
        <v>0</v>
      </c>
      <c r="Q38" s="1100">
        <f t="shared" si="9"/>
        <v>0</v>
      </c>
      <c r="R38" s="1100">
        <f t="shared" si="9"/>
        <v>0</v>
      </c>
    </row>
    <row r="39" spans="1:19" x14ac:dyDescent="0.2">
      <c r="C39" s="3"/>
      <c r="D39" s="3"/>
      <c r="E39" s="3"/>
      <c r="F39" s="3"/>
      <c r="G39" s="127"/>
      <c r="H39" s="127"/>
      <c r="I39" s="127"/>
      <c r="J39" s="127"/>
      <c r="K39" s="127"/>
      <c r="L39" s="127"/>
      <c r="M39" s="127"/>
      <c r="N39" s="127"/>
      <c r="O39" s="127"/>
      <c r="P39" s="127"/>
      <c r="Q39" s="127"/>
      <c r="R39" s="127"/>
    </row>
    <row r="40" spans="1:19" x14ac:dyDescent="0.2">
      <c r="A40" s="689" t="s">
        <v>1344</v>
      </c>
    </row>
    <row r="41" spans="1:19" x14ac:dyDescent="0.2">
      <c r="A41" s="689" t="s">
        <v>959</v>
      </c>
    </row>
  </sheetData>
  <mergeCells count="9">
    <mergeCell ref="A7:A9"/>
    <mergeCell ref="B7:B9"/>
    <mergeCell ref="C7:C9"/>
    <mergeCell ref="D7:R7"/>
    <mergeCell ref="D8:F8"/>
    <mergeCell ref="G8:I8"/>
    <mergeCell ref="J8:L8"/>
    <mergeCell ref="M8:O8"/>
    <mergeCell ref="P8:R8"/>
  </mergeCells>
  <pageMargins left="0.75" right="0.75" top="1" bottom="0.64" header="0.3" footer="0.3"/>
  <pageSetup paperSize="130" scale="65" orientation="landscape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0"/>
  <sheetViews>
    <sheetView view="pageBreakPreview" topLeftCell="C5" zoomScale="60" zoomScaleNormal="57" workbookViewId="0">
      <selection activeCell="K29" sqref="K29"/>
    </sheetView>
  </sheetViews>
  <sheetFormatPr defaultColWidth="14.28515625" defaultRowHeight="15" x14ac:dyDescent="0.2"/>
  <cols>
    <col min="1" max="1" width="5.7109375" style="4" customWidth="1"/>
    <col min="2" max="3" width="25.7109375" style="4" customWidth="1"/>
    <col min="4" max="4" width="15.7109375" style="4" customWidth="1"/>
    <col min="5" max="5" width="17.85546875" style="4" customWidth="1"/>
    <col min="6" max="6" width="16.85546875" style="4" customWidth="1"/>
    <col min="7" max="7" width="15" style="4" customWidth="1"/>
    <col min="8" max="8" width="13.28515625" style="4" customWidth="1"/>
    <col min="9" max="9" width="15.7109375" style="4" customWidth="1"/>
    <col min="10" max="10" width="13.5703125" style="4" customWidth="1"/>
    <col min="11" max="11" width="15.7109375" style="4" customWidth="1"/>
    <col min="12" max="12" width="13.5703125" style="4" customWidth="1"/>
    <col min="13" max="250" width="9.140625" style="4" customWidth="1"/>
    <col min="251" max="251" width="5.7109375" style="4" customWidth="1"/>
    <col min="252" max="253" width="21.7109375" style="4" customWidth="1"/>
    <col min="254" max="16384" width="14.28515625" style="4"/>
  </cols>
  <sheetData>
    <row r="1" spans="1:13" x14ac:dyDescent="0.2">
      <c r="A1" s="3" t="s">
        <v>5</v>
      </c>
      <c r="B1" s="3"/>
      <c r="C1" s="57"/>
    </row>
    <row r="2" spans="1:13" x14ac:dyDescent="0.2">
      <c r="A2" s="6" t="s">
        <v>152</v>
      </c>
      <c r="B2" s="6"/>
    </row>
    <row r="3" spans="1:13" s="203" customFormat="1" ht="16.5" x14ac:dyDescent="0.2">
      <c r="A3" s="207" t="s">
        <v>493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</row>
    <row r="4" spans="1:13" s="203" customFormat="1" ht="16.5" x14ac:dyDescent="0.2">
      <c r="B4" s="210"/>
      <c r="F4" s="210" t="str">
        <f>'1'!E5</f>
        <v>KABUPATEN</v>
      </c>
      <c r="G4" s="206" t="str">
        <f>'1'!F5</f>
        <v>MOJOKERTO</v>
      </c>
      <c r="J4" s="202"/>
      <c r="K4" s="202"/>
      <c r="L4" s="202"/>
    </row>
    <row r="5" spans="1:13" s="203" customFormat="1" ht="16.5" x14ac:dyDescent="0.2">
      <c r="B5" s="210"/>
      <c r="C5" s="210"/>
      <c r="F5" s="210" t="str">
        <f>'1'!E6</f>
        <v xml:space="preserve">TAHUN </v>
      </c>
      <c r="G5" s="206">
        <f>'1'!F6</f>
        <v>2021</v>
      </c>
      <c r="J5" s="202"/>
      <c r="K5" s="202"/>
      <c r="L5" s="202"/>
    </row>
    <row r="6" spans="1:13" ht="15.75" thickBot="1" x14ac:dyDescent="0.25"/>
    <row r="7" spans="1:13" ht="22.5" customHeight="1" x14ac:dyDescent="0.2">
      <c r="A7" s="1380" t="s">
        <v>153</v>
      </c>
      <c r="B7" s="1380" t="s">
        <v>154</v>
      </c>
      <c r="C7" s="1380" t="s">
        <v>156</v>
      </c>
      <c r="D7" s="1434" t="s">
        <v>494</v>
      </c>
      <c r="E7" s="1435"/>
      <c r="F7" s="1436"/>
      <c r="G7" s="1377" t="s">
        <v>221</v>
      </c>
      <c r="H7" s="1378"/>
      <c r="I7" s="1378"/>
      <c r="J7" s="1378"/>
      <c r="K7" s="1378"/>
      <c r="L7" s="1379"/>
    </row>
    <row r="8" spans="1:13" ht="40.5" customHeight="1" x14ac:dyDescent="0.2">
      <c r="A8" s="1171"/>
      <c r="B8" s="1171"/>
      <c r="C8" s="1171"/>
      <c r="D8" s="1174"/>
      <c r="E8" s="1329"/>
      <c r="F8" s="1330"/>
      <c r="G8" s="1246" t="s">
        <v>106</v>
      </c>
      <c r="H8" s="1246"/>
      <c r="I8" s="1246" t="s">
        <v>107</v>
      </c>
      <c r="J8" s="1246"/>
      <c r="K8" s="1224" t="s">
        <v>53</v>
      </c>
      <c r="L8" s="1224"/>
    </row>
    <row r="9" spans="1:13" ht="32.25" customHeight="1" x14ac:dyDescent="0.2">
      <c r="A9" s="1171"/>
      <c r="B9" s="1171"/>
      <c r="C9" s="1171"/>
      <c r="D9" s="68" t="s">
        <v>106</v>
      </c>
      <c r="E9" s="68" t="s">
        <v>107</v>
      </c>
      <c r="F9" s="68" t="s">
        <v>53</v>
      </c>
      <c r="G9" s="2" t="s">
        <v>161</v>
      </c>
      <c r="H9" s="2" t="s">
        <v>164</v>
      </c>
      <c r="I9" s="2" t="s">
        <v>161</v>
      </c>
      <c r="J9" s="2" t="s">
        <v>164</v>
      </c>
      <c r="K9" s="2" t="s">
        <v>161</v>
      </c>
      <c r="L9" s="2" t="s">
        <v>164</v>
      </c>
    </row>
    <row r="10" spans="1:13" x14ac:dyDescent="0.2">
      <c r="A10" s="129">
        <v>1</v>
      </c>
      <c r="B10" s="129">
        <v>2</v>
      </c>
      <c r="C10" s="129">
        <v>3</v>
      </c>
      <c r="D10" s="129">
        <v>4</v>
      </c>
      <c r="E10" s="129">
        <v>5</v>
      </c>
      <c r="F10" s="129">
        <v>6</v>
      </c>
      <c r="G10" s="129">
        <v>7</v>
      </c>
      <c r="H10" s="129">
        <v>8</v>
      </c>
      <c r="I10" s="129">
        <v>9</v>
      </c>
      <c r="J10" s="129">
        <v>10</v>
      </c>
      <c r="K10" s="129">
        <v>11</v>
      </c>
      <c r="L10" s="129">
        <v>12</v>
      </c>
      <c r="M10" s="1"/>
    </row>
    <row r="11" spans="1:13" ht="19.5" customHeight="1" x14ac:dyDescent="0.2">
      <c r="A11" s="12">
        <f>'9'!A9</f>
        <v>1</v>
      </c>
      <c r="B11" s="12" t="str">
        <f>'9'!B9</f>
        <v>Sooko</v>
      </c>
      <c r="C11" s="12" t="str">
        <f>'9'!C9</f>
        <v>Sooko</v>
      </c>
      <c r="D11" s="60">
        <v>26750</v>
      </c>
      <c r="E11" s="60">
        <v>30097</v>
      </c>
      <c r="F11" s="60">
        <f>SUM(D11:E11)</f>
        <v>56847</v>
      </c>
      <c r="G11" s="60">
        <v>10765</v>
      </c>
      <c r="H11" s="145">
        <f>G11/D11*100</f>
        <v>40.242990654205606</v>
      </c>
      <c r="I11" s="60">
        <v>14365</v>
      </c>
      <c r="J11" s="145">
        <f>I11/E11*100</f>
        <v>47.729009535834138</v>
      </c>
      <c r="K11" s="60">
        <f>SUM(G11,I11)</f>
        <v>25130</v>
      </c>
      <c r="L11" s="145">
        <f>K11/F11*100</f>
        <v>44.206378524812216</v>
      </c>
    </row>
    <row r="12" spans="1:13" ht="20.25" customHeight="1" x14ac:dyDescent="0.2">
      <c r="A12" s="12">
        <f>'9'!A10</f>
        <v>2</v>
      </c>
      <c r="B12" s="12" t="str">
        <f>'9'!B10</f>
        <v>Trowulan</v>
      </c>
      <c r="C12" s="12" t="str">
        <f>'9'!C10</f>
        <v>Trowulan</v>
      </c>
      <c r="D12" s="59">
        <v>13492</v>
      </c>
      <c r="E12" s="59">
        <v>15896</v>
      </c>
      <c r="F12" s="59">
        <f t="shared" ref="F12:F30" si="0">SUM(D12:E12)</f>
        <v>29388</v>
      </c>
      <c r="G12" s="59">
        <v>7568</v>
      </c>
      <c r="H12" s="146">
        <f>G12/D12*100</f>
        <v>56.092499258820041</v>
      </c>
      <c r="I12" s="59">
        <v>9972</v>
      </c>
      <c r="J12" s="146">
        <f>I12/E12*100</f>
        <v>62.732762959235025</v>
      </c>
      <c r="K12" s="59">
        <f>SUM(G12,I12)</f>
        <v>17540</v>
      </c>
      <c r="L12" s="146">
        <f>K12/F12*100</f>
        <v>59.684224853681776</v>
      </c>
    </row>
    <row r="13" spans="1:13" ht="19.5" customHeight="1" x14ac:dyDescent="0.2">
      <c r="A13" s="12">
        <f>'9'!A11</f>
        <v>3</v>
      </c>
      <c r="B13" s="12"/>
      <c r="C13" s="12" t="str">
        <f>'9'!C11</f>
        <v>Tawangsari</v>
      </c>
      <c r="D13" s="59">
        <v>9370</v>
      </c>
      <c r="E13" s="59">
        <v>11945</v>
      </c>
      <c r="F13" s="59">
        <f t="shared" si="0"/>
        <v>21315</v>
      </c>
      <c r="G13" s="59">
        <v>8298</v>
      </c>
      <c r="H13" s="146">
        <f t="shared" ref="H13:H30" si="1">G13/D13*100</f>
        <v>88.559231590181426</v>
      </c>
      <c r="I13" s="59">
        <v>9590</v>
      </c>
      <c r="J13" s="146">
        <f t="shared" ref="J13:J30" si="2">I13/E13*100</f>
        <v>80.284637923817499</v>
      </c>
      <c r="K13" s="59">
        <f t="shared" ref="K13:K30" si="3">SUM(G13,I13)</f>
        <v>17888</v>
      </c>
      <c r="L13" s="146">
        <f t="shared" ref="L13:L30" si="4">K13/F13*100</f>
        <v>83.922120572366879</v>
      </c>
    </row>
    <row r="14" spans="1:13" ht="20.25" customHeight="1" x14ac:dyDescent="0.2">
      <c r="A14" s="12">
        <f>'9'!A12</f>
        <v>4</v>
      </c>
      <c r="B14" s="12" t="str">
        <f>'9'!B12</f>
        <v>Puri</v>
      </c>
      <c r="C14" s="12" t="str">
        <f>'9'!C12</f>
        <v>Puri</v>
      </c>
      <c r="D14" s="59">
        <v>23440</v>
      </c>
      <c r="E14" s="59">
        <v>22737</v>
      </c>
      <c r="F14" s="59">
        <f t="shared" si="0"/>
        <v>46177</v>
      </c>
      <c r="G14" s="59">
        <v>9896</v>
      </c>
      <c r="H14" s="146">
        <f t="shared" si="1"/>
        <v>42.218430034129696</v>
      </c>
      <c r="I14" s="59">
        <v>12765</v>
      </c>
      <c r="J14" s="146">
        <f t="shared" si="2"/>
        <v>56.141971236310859</v>
      </c>
      <c r="K14" s="59">
        <f t="shared" si="3"/>
        <v>22661</v>
      </c>
      <c r="L14" s="146">
        <f t="shared" si="4"/>
        <v>49.074214435758066</v>
      </c>
    </row>
    <row r="15" spans="1:13" ht="20.25" customHeight="1" x14ac:dyDescent="0.2">
      <c r="A15" s="12">
        <f>'9'!A13</f>
        <v>5</v>
      </c>
      <c r="B15" s="12" t="str">
        <f>'9'!B13</f>
        <v>Mojoanyar</v>
      </c>
      <c r="C15" s="12" t="str">
        <f>'9'!C13</f>
        <v>Gayaman</v>
      </c>
      <c r="D15" s="59">
        <v>11772</v>
      </c>
      <c r="E15" s="59">
        <v>13878</v>
      </c>
      <c r="F15" s="59">
        <f t="shared" si="0"/>
        <v>25650</v>
      </c>
      <c r="G15" s="59">
        <v>10254</v>
      </c>
      <c r="H15" s="146">
        <f t="shared" si="1"/>
        <v>87.104994903160033</v>
      </c>
      <c r="I15" s="59">
        <v>11253</v>
      </c>
      <c r="J15" s="146">
        <f t="shared" si="2"/>
        <v>81.08517077388673</v>
      </c>
      <c r="K15" s="59">
        <f t="shared" si="3"/>
        <v>21507</v>
      </c>
      <c r="L15" s="146">
        <f t="shared" si="4"/>
        <v>83.847953216374265</v>
      </c>
    </row>
    <row r="16" spans="1:13" ht="20.25" customHeight="1" x14ac:dyDescent="0.2">
      <c r="A16" s="12">
        <f>'9'!A14</f>
        <v>6</v>
      </c>
      <c r="B16" s="12" t="str">
        <f>'9'!B14</f>
        <v>Bangsal</v>
      </c>
      <c r="C16" s="12" t="str">
        <f>'9'!C14</f>
        <v>Bangsal</v>
      </c>
      <c r="D16" s="59">
        <v>20098</v>
      </c>
      <c r="E16" s="59">
        <v>21676</v>
      </c>
      <c r="F16" s="59">
        <f t="shared" si="0"/>
        <v>41774</v>
      </c>
      <c r="G16" s="59">
        <v>14402</v>
      </c>
      <c r="H16" s="146">
        <f t="shared" si="1"/>
        <v>71.658871529505419</v>
      </c>
      <c r="I16" s="59">
        <v>16998</v>
      </c>
      <c r="J16" s="146">
        <f t="shared" si="2"/>
        <v>78.418527403580001</v>
      </c>
      <c r="K16" s="59">
        <f t="shared" si="3"/>
        <v>31400</v>
      </c>
      <c r="L16" s="146">
        <f t="shared" si="4"/>
        <v>75.166371427203529</v>
      </c>
    </row>
    <row r="17" spans="1:12" ht="20.25" customHeight="1" x14ac:dyDescent="0.2">
      <c r="A17" s="12">
        <f>'9'!A15</f>
        <v>7</v>
      </c>
      <c r="B17" s="12" t="str">
        <f>'9'!B15</f>
        <v>Gedeg</v>
      </c>
      <c r="C17" s="12" t="str">
        <f>'9'!C15</f>
        <v>Gedeg</v>
      </c>
      <c r="D17" s="59">
        <v>13489</v>
      </c>
      <c r="E17" s="59">
        <v>18535</v>
      </c>
      <c r="F17" s="59">
        <f t="shared" si="0"/>
        <v>32024</v>
      </c>
      <c r="G17" s="59">
        <v>9595</v>
      </c>
      <c r="H17" s="146">
        <f t="shared" si="1"/>
        <v>71.132033508784929</v>
      </c>
      <c r="I17" s="59">
        <v>14896</v>
      </c>
      <c r="J17" s="146">
        <f t="shared" si="2"/>
        <v>80.366873482600482</v>
      </c>
      <c r="K17" s="59">
        <f t="shared" si="3"/>
        <v>24491</v>
      </c>
      <c r="L17" s="146">
        <f t="shared" si="4"/>
        <v>76.477017237072204</v>
      </c>
    </row>
    <row r="18" spans="1:12" ht="20.25" customHeight="1" x14ac:dyDescent="0.2">
      <c r="A18" s="12">
        <f>'9'!A16</f>
        <v>8</v>
      </c>
      <c r="B18" s="12"/>
      <c r="C18" s="12" t="str">
        <f>'9'!C16</f>
        <v>Lespadangan</v>
      </c>
      <c r="D18" s="59">
        <v>7779</v>
      </c>
      <c r="E18" s="59">
        <v>8325</v>
      </c>
      <c r="F18" s="59">
        <f t="shared" si="0"/>
        <v>16104</v>
      </c>
      <c r="G18" s="59">
        <v>6566</v>
      </c>
      <c r="H18" s="146">
        <f t="shared" si="1"/>
        <v>84.406736084329609</v>
      </c>
      <c r="I18" s="59">
        <v>7833</v>
      </c>
      <c r="J18" s="146">
        <f t="shared" si="2"/>
        <v>94.090090090090101</v>
      </c>
      <c r="K18" s="59">
        <f t="shared" si="3"/>
        <v>14399</v>
      </c>
      <c r="L18" s="146">
        <f t="shared" si="4"/>
        <v>89.412568306010925</v>
      </c>
    </row>
    <row r="19" spans="1:12" ht="20.25" customHeight="1" x14ac:dyDescent="0.2">
      <c r="A19" s="12">
        <f>'9'!A17</f>
        <v>9</v>
      </c>
      <c r="B19" s="12" t="str">
        <f>'9'!B17</f>
        <v>Kemlagi</v>
      </c>
      <c r="C19" s="12" t="str">
        <f>'9'!C17</f>
        <v>Kemlagi</v>
      </c>
      <c r="D19" s="59">
        <v>13632</v>
      </c>
      <c r="E19" s="59">
        <v>14391</v>
      </c>
      <c r="F19" s="59">
        <f t="shared" si="0"/>
        <v>28023</v>
      </c>
      <c r="G19" s="59">
        <v>8766</v>
      </c>
      <c r="H19" s="146">
        <f t="shared" si="1"/>
        <v>64.304577464788736</v>
      </c>
      <c r="I19" s="59">
        <v>11544</v>
      </c>
      <c r="J19" s="146">
        <f t="shared" si="2"/>
        <v>80.216802168021687</v>
      </c>
      <c r="K19" s="59">
        <f t="shared" si="3"/>
        <v>20310</v>
      </c>
      <c r="L19" s="146">
        <f t="shared" si="4"/>
        <v>72.476180280483888</v>
      </c>
    </row>
    <row r="20" spans="1:12" ht="20.25" customHeight="1" x14ac:dyDescent="0.2">
      <c r="A20" s="12">
        <f>'9'!A18</f>
        <v>10</v>
      </c>
      <c r="B20" s="12"/>
      <c r="C20" s="12" t="str">
        <f>'9'!C18</f>
        <v>Kedungsari</v>
      </c>
      <c r="D20" s="59">
        <v>6849</v>
      </c>
      <c r="E20" s="59">
        <v>8823</v>
      </c>
      <c r="F20" s="59">
        <f t="shared" si="0"/>
        <v>15672</v>
      </c>
      <c r="G20" s="59">
        <v>5210</v>
      </c>
      <c r="H20" s="146">
        <f t="shared" si="1"/>
        <v>76.069499196963065</v>
      </c>
      <c r="I20" s="59">
        <v>8322</v>
      </c>
      <c r="J20" s="146">
        <f t="shared" si="2"/>
        <v>94.321659299557965</v>
      </c>
      <c r="K20" s="59">
        <f t="shared" si="3"/>
        <v>13532</v>
      </c>
      <c r="L20" s="146">
        <f t="shared" si="4"/>
        <v>86.345074017355799</v>
      </c>
    </row>
    <row r="21" spans="1:12" ht="20.25" customHeight="1" x14ac:dyDescent="0.2">
      <c r="A21" s="12">
        <f>'9'!A19</f>
        <v>11</v>
      </c>
      <c r="B21" s="12" t="str">
        <f>'9'!B19</f>
        <v>Dawarblandong</v>
      </c>
      <c r="C21" s="12" t="str">
        <f>'9'!C19</f>
        <v>Dawarblandong</v>
      </c>
      <c r="D21" s="59">
        <v>7356</v>
      </c>
      <c r="E21" s="59">
        <v>10931</v>
      </c>
      <c r="F21" s="59">
        <f t="shared" si="0"/>
        <v>18287</v>
      </c>
      <c r="G21" s="59">
        <v>6678</v>
      </c>
      <c r="H21" s="146">
        <f t="shared" si="1"/>
        <v>90.783034257748767</v>
      </c>
      <c r="I21" s="59">
        <v>9767</v>
      </c>
      <c r="J21" s="146">
        <f t="shared" si="2"/>
        <v>89.351385966517256</v>
      </c>
      <c r="K21" s="59">
        <f t="shared" si="3"/>
        <v>16445</v>
      </c>
      <c r="L21" s="146">
        <f t="shared" si="4"/>
        <v>89.927270738776173</v>
      </c>
    </row>
    <row r="22" spans="1:12" ht="20.25" customHeight="1" x14ac:dyDescent="0.2">
      <c r="A22" s="12">
        <f>'9'!A20</f>
        <v>12</v>
      </c>
      <c r="B22" s="12" t="str">
        <f>'9'!B20</f>
        <v>Jetis</v>
      </c>
      <c r="C22" s="12" t="str">
        <f>'9'!C20</f>
        <v>Kupang</v>
      </c>
      <c r="D22" s="59">
        <v>9027</v>
      </c>
      <c r="E22" s="59">
        <v>13099</v>
      </c>
      <c r="F22" s="59">
        <f t="shared" si="0"/>
        <v>22126</v>
      </c>
      <c r="G22" s="59">
        <v>8643</v>
      </c>
      <c r="H22" s="146">
        <f t="shared" si="1"/>
        <v>95.746095048188764</v>
      </c>
      <c r="I22" s="59">
        <v>11899</v>
      </c>
      <c r="J22" s="146">
        <f t="shared" si="2"/>
        <v>90.838995343155972</v>
      </c>
      <c r="K22" s="59">
        <f t="shared" si="3"/>
        <v>20542</v>
      </c>
      <c r="L22" s="146">
        <f t="shared" si="4"/>
        <v>92.841001536653707</v>
      </c>
    </row>
    <row r="23" spans="1:12" ht="20.25" customHeight="1" x14ac:dyDescent="0.2">
      <c r="A23" s="12">
        <f>'9'!A21</f>
        <v>13</v>
      </c>
      <c r="B23" s="12"/>
      <c r="C23" s="12" t="str">
        <f>'9'!C21</f>
        <v>Jetis</v>
      </c>
      <c r="D23" s="59">
        <v>10378</v>
      </c>
      <c r="E23" s="59">
        <v>11326</v>
      </c>
      <c r="F23" s="59">
        <f t="shared" si="0"/>
        <v>21704</v>
      </c>
      <c r="G23" s="59">
        <v>8690</v>
      </c>
      <c r="H23" s="146">
        <f t="shared" si="1"/>
        <v>83.734823665446129</v>
      </c>
      <c r="I23" s="59">
        <v>9790</v>
      </c>
      <c r="J23" s="146">
        <f t="shared" si="2"/>
        <v>86.438283595267535</v>
      </c>
      <c r="K23" s="59">
        <f t="shared" si="3"/>
        <v>18480</v>
      </c>
      <c r="L23" s="146">
        <f t="shared" si="4"/>
        <v>85.145595281975673</v>
      </c>
    </row>
    <row r="24" spans="1:12" ht="20.25" customHeight="1" x14ac:dyDescent="0.2">
      <c r="A24" s="12">
        <f>'9'!A22</f>
        <v>14</v>
      </c>
      <c r="B24" s="12" t="str">
        <f>'9'!B22</f>
        <v>Mojosari</v>
      </c>
      <c r="C24" s="12" t="str">
        <f>'9'!C22</f>
        <v>Mojosari</v>
      </c>
      <c r="D24" s="59">
        <v>11897</v>
      </c>
      <c r="E24" s="59">
        <v>13949</v>
      </c>
      <c r="F24" s="59">
        <f t="shared" si="0"/>
        <v>25846</v>
      </c>
      <c r="G24" s="59">
        <v>8673</v>
      </c>
      <c r="H24" s="146">
        <f t="shared" si="1"/>
        <v>72.90073127679247</v>
      </c>
      <c r="I24" s="59">
        <v>10978</v>
      </c>
      <c r="J24" s="146">
        <f t="shared" si="2"/>
        <v>78.70098214925801</v>
      </c>
      <c r="K24" s="59">
        <f t="shared" si="3"/>
        <v>19651</v>
      </c>
      <c r="L24" s="146">
        <f>K24/F24*100</f>
        <v>76.031107328019814</v>
      </c>
    </row>
    <row r="25" spans="1:12" ht="20.25" customHeight="1" x14ac:dyDescent="0.2">
      <c r="A25" s="12">
        <f>'9'!A23</f>
        <v>15</v>
      </c>
      <c r="B25" s="12"/>
      <c r="C25" s="12" t="str">
        <f>'9'!C23</f>
        <v>Modopuro</v>
      </c>
      <c r="D25" s="59">
        <v>15972</v>
      </c>
      <c r="E25" s="59">
        <v>20523</v>
      </c>
      <c r="F25" s="59">
        <f t="shared" si="0"/>
        <v>36495</v>
      </c>
      <c r="G25" s="59">
        <v>11376</v>
      </c>
      <c r="H25" s="146">
        <f t="shared" si="1"/>
        <v>71.224643125469569</v>
      </c>
      <c r="I25" s="59">
        <v>15875</v>
      </c>
      <c r="J25" s="146">
        <f t="shared" si="2"/>
        <v>77.352238951420361</v>
      </c>
      <c r="K25" s="59">
        <f t="shared" si="3"/>
        <v>27251</v>
      </c>
      <c r="L25" s="146">
        <f t="shared" si="4"/>
        <v>74.670502808603928</v>
      </c>
    </row>
    <row r="26" spans="1:12" ht="20.25" customHeight="1" x14ac:dyDescent="0.2">
      <c r="A26" s="12">
        <f>'9'!A24</f>
        <v>16</v>
      </c>
      <c r="B26" s="12" t="str">
        <f>'9'!B24</f>
        <v>Pungging</v>
      </c>
      <c r="C26" s="12" t="str">
        <f>'9'!C24</f>
        <v>Pungging</v>
      </c>
      <c r="D26" s="59">
        <v>23222</v>
      </c>
      <c r="E26" s="59">
        <v>24158</v>
      </c>
      <c r="F26" s="59">
        <f t="shared" si="0"/>
        <v>47380</v>
      </c>
      <c r="G26" s="59">
        <v>15377</v>
      </c>
      <c r="H26" s="146">
        <f t="shared" si="1"/>
        <v>66.217380070622696</v>
      </c>
      <c r="I26" s="59">
        <v>19023</v>
      </c>
      <c r="J26" s="146">
        <f t="shared" si="2"/>
        <v>78.744101332891788</v>
      </c>
      <c r="K26" s="59">
        <f t="shared" si="3"/>
        <v>34400</v>
      </c>
      <c r="L26" s="146">
        <f t="shared" si="4"/>
        <v>72.604474461798233</v>
      </c>
    </row>
    <row r="27" spans="1:12" ht="20.25" customHeight="1" x14ac:dyDescent="0.2">
      <c r="A27" s="12">
        <f>'9'!A25</f>
        <v>17</v>
      </c>
      <c r="B27" s="12"/>
      <c r="C27" s="12" t="str">
        <f>'9'!C25</f>
        <v>Watukenongo</v>
      </c>
      <c r="D27" s="59">
        <v>9499</v>
      </c>
      <c r="E27" s="59">
        <v>11141</v>
      </c>
      <c r="F27" s="59">
        <f t="shared" si="0"/>
        <v>20640</v>
      </c>
      <c r="G27" s="59">
        <v>8994</v>
      </c>
      <c r="H27" s="146">
        <f t="shared" si="1"/>
        <v>94.683650910622177</v>
      </c>
      <c r="I27" s="59">
        <v>9799</v>
      </c>
      <c r="J27" s="146">
        <f t="shared" si="2"/>
        <v>87.954402656853077</v>
      </c>
      <c r="K27" s="59">
        <f t="shared" si="3"/>
        <v>18793</v>
      </c>
      <c r="L27" s="146">
        <f t="shared" si="4"/>
        <v>91.051356589147289</v>
      </c>
    </row>
    <row r="28" spans="1:12" ht="20.25" customHeight="1" x14ac:dyDescent="0.2">
      <c r="A28" s="12">
        <f>'9'!A26</f>
        <v>18</v>
      </c>
      <c r="B28" s="12" t="str">
        <f>'9'!B26</f>
        <v>Ngoro</v>
      </c>
      <c r="C28" s="12" t="str">
        <f>'9'!C26</f>
        <v>Ngoro</v>
      </c>
      <c r="D28" s="59">
        <v>15597</v>
      </c>
      <c r="E28" s="59">
        <v>15849</v>
      </c>
      <c r="F28" s="59">
        <f t="shared" si="0"/>
        <v>31446</v>
      </c>
      <c r="G28" s="59">
        <v>12311</v>
      </c>
      <c r="H28" s="146">
        <f t="shared" si="1"/>
        <v>78.93184586779509</v>
      </c>
      <c r="I28" s="59">
        <v>13738</v>
      </c>
      <c r="J28" s="146">
        <f t="shared" si="2"/>
        <v>86.680547668622623</v>
      </c>
      <c r="K28" s="59">
        <f t="shared" si="3"/>
        <v>26049</v>
      </c>
      <c r="L28" s="146">
        <f t="shared" si="4"/>
        <v>82.837244800610563</v>
      </c>
    </row>
    <row r="29" spans="1:12" ht="20.25" customHeight="1" x14ac:dyDescent="0.2">
      <c r="A29" s="12">
        <f>'9'!A27</f>
        <v>19</v>
      </c>
      <c r="B29" s="12"/>
      <c r="C29" s="12" t="str">
        <f>'9'!C27</f>
        <v>Manduro</v>
      </c>
      <c r="D29" s="59">
        <v>8274</v>
      </c>
      <c r="E29" s="59">
        <v>12685</v>
      </c>
      <c r="F29" s="59">
        <f t="shared" si="0"/>
        <v>20959</v>
      </c>
      <c r="G29" s="59">
        <v>7477</v>
      </c>
      <c r="H29" s="146">
        <f t="shared" si="1"/>
        <v>90.367416001933762</v>
      </c>
      <c r="I29" s="59">
        <v>10025</v>
      </c>
      <c r="J29" s="146">
        <f t="shared" si="2"/>
        <v>79.030350808040993</v>
      </c>
      <c r="K29" s="59">
        <f t="shared" si="3"/>
        <v>17502</v>
      </c>
      <c r="L29" s="146">
        <f t="shared" si="4"/>
        <v>83.505892456701176</v>
      </c>
    </row>
    <row r="30" spans="1:12" ht="20.25" customHeight="1" x14ac:dyDescent="0.2">
      <c r="A30" s="12">
        <f>'9'!A28</f>
        <v>20</v>
      </c>
      <c r="B30" s="12" t="str">
        <f>'9'!B28</f>
        <v>Dlanggu</v>
      </c>
      <c r="C30" s="12" t="str">
        <f>'9'!C28</f>
        <v>Dlanggu</v>
      </c>
      <c r="D30" s="59">
        <v>14470</v>
      </c>
      <c r="E30" s="59">
        <v>17655</v>
      </c>
      <c r="F30" s="59">
        <f t="shared" si="0"/>
        <v>32125</v>
      </c>
      <c r="G30" s="59">
        <v>11332</v>
      </c>
      <c r="H30" s="146">
        <f t="shared" si="1"/>
        <v>78.313752591568758</v>
      </c>
      <c r="I30" s="59">
        <v>14011</v>
      </c>
      <c r="J30" s="146">
        <f t="shared" si="2"/>
        <v>79.359954687057481</v>
      </c>
      <c r="K30" s="59">
        <f t="shared" si="3"/>
        <v>25343</v>
      </c>
      <c r="L30" s="146">
        <f t="shared" si="4"/>
        <v>78.888715953307397</v>
      </c>
    </row>
    <row r="31" spans="1:12" ht="20.25" customHeight="1" x14ac:dyDescent="0.2">
      <c r="A31" s="12">
        <f>'9'!A29</f>
        <v>21</v>
      </c>
      <c r="B31" s="12" t="str">
        <f>'9'!B29</f>
        <v>Kutorejo</v>
      </c>
      <c r="C31" s="12" t="str">
        <f>'9'!C29</f>
        <v>Kutorejo</v>
      </c>
      <c r="D31" s="59">
        <v>9870</v>
      </c>
      <c r="E31" s="59">
        <v>11055</v>
      </c>
      <c r="F31" s="59">
        <f t="shared" ref="F31:F37" si="5">SUM(D31:E31)</f>
        <v>20925</v>
      </c>
      <c r="G31" s="59">
        <v>7483</v>
      </c>
      <c r="H31" s="146">
        <f t="shared" ref="H31:H37" si="6">G31/D31*100</f>
        <v>75.815602836879435</v>
      </c>
      <c r="I31" s="59">
        <v>9755</v>
      </c>
      <c r="J31" s="146">
        <f t="shared" ref="J31:J37" si="7">I31/E31*100</f>
        <v>88.240615106286739</v>
      </c>
      <c r="K31" s="59">
        <f t="shared" ref="K31:K37" si="8">SUM(G31,I31)</f>
        <v>17238</v>
      </c>
      <c r="L31" s="146">
        <f t="shared" ref="L31:L37" si="9">K31/F31*100</f>
        <v>82.379928315412187</v>
      </c>
    </row>
    <row r="32" spans="1:12" ht="20.25" customHeight="1" x14ac:dyDescent="0.2">
      <c r="A32" s="12">
        <f>'9'!A30</f>
        <v>22</v>
      </c>
      <c r="B32" s="12"/>
      <c r="C32" s="12" t="str">
        <f>'9'!C30</f>
        <v>Pesanggrahan</v>
      </c>
      <c r="D32" s="59">
        <v>8470</v>
      </c>
      <c r="E32" s="59">
        <v>13647</v>
      </c>
      <c r="F32" s="59">
        <f t="shared" si="5"/>
        <v>22117</v>
      </c>
      <c r="G32" s="59">
        <v>7022</v>
      </c>
      <c r="H32" s="146">
        <f t="shared" si="6"/>
        <v>82.904368358913814</v>
      </c>
      <c r="I32" s="59">
        <v>11809</v>
      </c>
      <c r="J32" s="146">
        <f t="shared" si="7"/>
        <v>86.531838499303888</v>
      </c>
      <c r="K32" s="59">
        <f t="shared" si="8"/>
        <v>18831</v>
      </c>
      <c r="L32" s="146">
        <f t="shared" si="9"/>
        <v>85.142650449880193</v>
      </c>
    </row>
    <row r="33" spans="1:12" ht="20.25" customHeight="1" x14ac:dyDescent="0.2">
      <c r="A33" s="12">
        <f>'9'!A31</f>
        <v>23</v>
      </c>
      <c r="B33" s="12" t="str">
        <f>'9'!B31</f>
        <v>Pacet</v>
      </c>
      <c r="C33" s="12" t="str">
        <f>'9'!C31</f>
        <v>Pacet</v>
      </c>
      <c r="D33" s="59">
        <v>11481</v>
      </c>
      <c r="E33" s="59">
        <v>15510</v>
      </c>
      <c r="F33" s="59">
        <f t="shared" si="5"/>
        <v>26991</v>
      </c>
      <c r="G33" s="59">
        <v>9365</v>
      </c>
      <c r="H33" s="146">
        <f t="shared" si="6"/>
        <v>81.56954969079348</v>
      </c>
      <c r="I33" s="59">
        <v>12653</v>
      </c>
      <c r="J33" s="146">
        <f t="shared" si="7"/>
        <v>81.579626047711145</v>
      </c>
      <c r="K33" s="59">
        <f t="shared" si="8"/>
        <v>22018</v>
      </c>
      <c r="L33" s="146">
        <f t="shared" si="9"/>
        <v>81.575339928124194</v>
      </c>
    </row>
    <row r="34" spans="1:12" ht="20.25" customHeight="1" x14ac:dyDescent="0.2">
      <c r="A34" s="12">
        <f>'9'!A32</f>
        <v>24</v>
      </c>
      <c r="B34" s="12"/>
      <c r="C34" s="12" t="str">
        <f>'9'!C32</f>
        <v>Pandan</v>
      </c>
      <c r="D34" s="59">
        <v>8893</v>
      </c>
      <c r="E34" s="59">
        <v>9819</v>
      </c>
      <c r="F34" s="59">
        <f t="shared" si="5"/>
        <v>18712</v>
      </c>
      <c r="G34" s="59">
        <v>7977</v>
      </c>
      <c r="H34" s="146">
        <f t="shared" si="6"/>
        <v>89.699763859215111</v>
      </c>
      <c r="I34" s="59">
        <v>9644</v>
      </c>
      <c r="J34" s="146">
        <f t="shared" si="7"/>
        <v>98.217741114166415</v>
      </c>
      <c r="K34" s="59">
        <f t="shared" si="8"/>
        <v>17621</v>
      </c>
      <c r="L34" s="146">
        <f t="shared" si="9"/>
        <v>94.169516887558785</v>
      </c>
    </row>
    <row r="35" spans="1:12" ht="20.25" customHeight="1" x14ac:dyDescent="0.2">
      <c r="A35" s="12">
        <f>'9'!A33</f>
        <v>25</v>
      </c>
      <c r="B35" s="12" t="str">
        <f>'9'!B33</f>
        <v>Trawas</v>
      </c>
      <c r="C35" s="12" t="str">
        <f>'9'!C33</f>
        <v>Trawas</v>
      </c>
      <c r="D35" s="59">
        <v>13046</v>
      </c>
      <c r="E35" s="59">
        <v>15215</v>
      </c>
      <c r="F35" s="59">
        <f t="shared" si="5"/>
        <v>28261</v>
      </c>
      <c r="G35" s="59">
        <v>10096</v>
      </c>
      <c r="H35" s="146">
        <f t="shared" si="6"/>
        <v>77.387705043691554</v>
      </c>
      <c r="I35" s="59">
        <v>12094</v>
      </c>
      <c r="J35" s="146">
        <f t="shared" si="7"/>
        <v>79.487348011830434</v>
      </c>
      <c r="K35" s="59">
        <f t="shared" si="8"/>
        <v>22190</v>
      </c>
      <c r="L35" s="146">
        <f t="shared" si="9"/>
        <v>78.518099147234707</v>
      </c>
    </row>
    <row r="36" spans="1:12" ht="20.25" customHeight="1" x14ac:dyDescent="0.2">
      <c r="A36" s="12">
        <f>'9'!A34</f>
        <v>26</v>
      </c>
      <c r="B36" s="12" t="str">
        <f>'9'!B34</f>
        <v>Gondang</v>
      </c>
      <c r="C36" s="12" t="str">
        <f>'9'!C34</f>
        <v>Gondang</v>
      </c>
      <c r="D36" s="59">
        <v>11156</v>
      </c>
      <c r="E36" s="59">
        <v>13185</v>
      </c>
      <c r="F36" s="59">
        <f t="shared" si="5"/>
        <v>24341</v>
      </c>
      <c r="G36" s="59">
        <v>9874</v>
      </c>
      <c r="H36" s="146">
        <f t="shared" si="6"/>
        <v>88.508425959125134</v>
      </c>
      <c r="I36" s="59">
        <v>10151</v>
      </c>
      <c r="J36" s="146">
        <f t="shared" si="7"/>
        <v>76.989002654531674</v>
      </c>
      <c r="K36" s="59">
        <f t="shared" si="8"/>
        <v>20025</v>
      </c>
      <c r="L36" s="146">
        <f t="shared" si="9"/>
        <v>82.268600304013802</v>
      </c>
    </row>
    <row r="37" spans="1:12" ht="20.25" customHeight="1" x14ac:dyDescent="0.2">
      <c r="A37" s="12">
        <f>'9'!A35</f>
        <v>27</v>
      </c>
      <c r="B37" s="12" t="str">
        <f>'9'!B35</f>
        <v>Jatirejo</v>
      </c>
      <c r="C37" s="12" t="str">
        <f>'9'!C35</f>
        <v>Jatirejo</v>
      </c>
      <c r="D37" s="59">
        <v>16013</v>
      </c>
      <c r="E37" s="59">
        <v>17692</v>
      </c>
      <c r="F37" s="59">
        <f t="shared" si="5"/>
        <v>33705</v>
      </c>
      <c r="G37" s="59">
        <v>13312</v>
      </c>
      <c r="H37" s="146">
        <f t="shared" si="6"/>
        <v>83.132454880409668</v>
      </c>
      <c r="I37" s="59">
        <v>15977</v>
      </c>
      <c r="J37" s="146">
        <f t="shared" si="7"/>
        <v>90.306353153967905</v>
      </c>
      <c r="K37" s="59">
        <f t="shared" si="8"/>
        <v>29289</v>
      </c>
      <c r="L37" s="146">
        <f t="shared" si="9"/>
        <v>86.898086337338682</v>
      </c>
    </row>
    <row r="38" spans="1:12" ht="20.25" customHeight="1" thickBot="1" x14ac:dyDescent="0.25">
      <c r="A38" s="227" t="s">
        <v>157</v>
      </c>
      <c r="B38" s="227"/>
      <c r="C38" s="255"/>
      <c r="D38" s="260">
        <f>SUM(D11:D37)</f>
        <v>351292</v>
      </c>
      <c r="E38" s="250">
        <f>SUM(E11:E37)</f>
        <v>413742</v>
      </c>
      <c r="F38" s="250">
        <f>SUM(D38:E38)</f>
        <v>765034</v>
      </c>
      <c r="G38" s="250">
        <f>SUM(G11:G37)</f>
        <v>256000</v>
      </c>
      <c r="H38" s="333">
        <f>G38/D38*100</f>
        <v>72.873848536260439</v>
      </c>
      <c r="I38" s="250">
        <f>SUM(I11:I37)</f>
        <v>324526</v>
      </c>
      <c r="J38" s="333">
        <f>I38/E38*100</f>
        <v>78.436803611912737</v>
      </c>
      <c r="K38" s="250">
        <f>SUM(K11:K37)</f>
        <v>580526</v>
      </c>
      <c r="L38" s="333">
        <f>K38/F38*100</f>
        <v>75.882379083805432</v>
      </c>
    </row>
    <row r="39" spans="1:12" ht="12.75" customHeight="1" x14ac:dyDescent="0.2">
      <c r="C39" s="3"/>
      <c r="D39" s="58"/>
      <c r="E39" s="58"/>
      <c r="F39" s="58"/>
      <c r="G39" s="58"/>
      <c r="H39" s="58"/>
      <c r="I39" s="58"/>
      <c r="J39" s="58"/>
      <c r="K39" s="58"/>
      <c r="L39" s="58"/>
    </row>
    <row r="40" spans="1:12" x14ac:dyDescent="0.2">
      <c r="A40" s="689" t="s">
        <v>1344</v>
      </c>
    </row>
  </sheetData>
  <mergeCells count="8">
    <mergeCell ref="G7:L7"/>
    <mergeCell ref="G8:H8"/>
    <mergeCell ref="I8:J8"/>
    <mergeCell ref="K8:L8"/>
    <mergeCell ref="A7:A9"/>
    <mergeCell ref="B7:B9"/>
    <mergeCell ref="C7:C9"/>
    <mergeCell ref="D7:F8"/>
  </mergeCells>
  <printOptions horizontalCentered="1"/>
  <pageMargins left="1.23" right="0.9" top="1.1499999999999999" bottom="0.39" header="0" footer="0"/>
  <pageSetup paperSize="130" scale="59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"/>
  <sheetViews>
    <sheetView view="pageBreakPreview" zoomScale="60" zoomScaleNormal="62" workbookViewId="0">
      <selection activeCell="D23" sqref="D23"/>
    </sheetView>
  </sheetViews>
  <sheetFormatPr defaultColWidth="11.42578125" defaultRowHeight="15" x14ac:dyDescent="0.2"/>
  <cols>
    <col min="1" max="1" width="5.7109375" style="4" customWidth="1"/>
    <col min="2" max="2" width="25.7109375" style="4" customWidth="1"/>
    <col min="3" max="6" width="39.28515625" style="4" customWidth="1"/>
    <col min="7" max="16384" width="11.42578125" style="4"/>
  </cols>
  <sheetData>
    <row r="1" spans="1:7" x14ac:dyDescent="0.2">
      <c r="A1" s="3" t="s">
        <v>227</v>
      </c>
      <c r="B1" s="3"/>
      <c r="C1" s="57"/>
    </row>
    <row r="2" spans="1:7" x14ac:dyDescent="0.2">
      <c r="A2" s="6" t="s">
        <v>152</v>
      </c>
      <c r="B2" s="6"/>
    </row>
    <row r="3" spans="1:7" s="203" customFormat="1" ht="16.5" x14ac:dyDescent="0.2">
      <c r="A3" s="207" t="s">
        <v>990</v>
      </c>
      <c r="B3" s="207"/>
      <c r="C3" s="207"/>
      <c r="D3" s="207"/>
      <c r="E3" s="207"/>
      <c r="F3" s="207"/>
    </row>
    <row r="4" spans="1:7" s="203" customFormat="1" ht="16.5" x14ac:dyDescent="0.2">
      <c r="B4" s="210"/>
      <c r="C4" s="210" t="str">
        <f>'1'!E5</f>
        <v>KABUPATEN</v>
      </c>
      <c r="D4" s="206" t="str">
        <f>'1'!F5</f>
        <v>MOJOKERTO</v>
      </c>
    </row>
    <row r="5" spans="1:7" s="203" customFormat="1" ht="16.5" x14ac:dyDescent="0.2">
      <c r="B5" s="210"/>
      <c r="C5" s="210" t="str">
        <f>'1'!E6</f>
        <v xml:space="preserve">TAHUN </v>
      </c>
      <c r="D5" s="206">
        <f>'1'!F6</f>
        <v>2021</v>
      </c>
    </row>
    <row r="6" spans="1:7" ht="15.75" thickBot="1" x14ac:dyDescent="0.25"/>
    <row r="7" spans="1:7" ht="47.25" customHeight="1" x14ac:dyDescent="0.2">
      <c r="A7" s="1380" t="s">
        <v>153</v>
      </c>
      <c r="B7" s="1380" t="s">
        <v>154</v>
      </c>
      <c r="C7" s="1380" t="s">
        <v>156</v>
      </c>
      <c r="D7" s="1437" t="s">
        <v>989</v>
      </c>
      <c r="E7" s="1407" t="s">
        <v>991</v>
      </c>
      <c r="F7" s="1409"/>
    </row>
    <row r="8" spans="1:7" ht="32.25" customHeight="1" x14ac:dyDescent="0.2">
      <c r="A8" s="1171"/>
      <c r="B8" s="1171"/>
      <c r="C8" s="1171"/>
      <c r="D8" s="1166"/>
      <c r="E8" s="2" t="s">
        <v>161</v>
      </c>
      <c r="F8" s="2" t="s">
        <v>164</v>
      </c>
    </row>
    <row r="9" spans="1:7" x14ac:dyDescent="0.2">
      <c r="A9" s="74">
        <v>1</v>
      </c>
      <c r="B9" s="74">
        <v>2</v>
      </c>
      <c r="C9" s="74">
        <v>3</v>
      </c>
      <c r="D9" s="74">
        <v>4</v>
      </c>
      <c r="E9" s="74">
        <v>5</v>
      </c>
      <c r="F9" s="74">
        <v>6</v>
      </c>
      <c r="G9" s="1"/>
    </row>
    <row r="10" spans="1:7" ht="19.5" customHeight="1" x14ac:dyDescent="0.2">
      <c r="A10" s="12">
        <f>'9'!A9</f>
        <v>1</v>
      </c>
      <c r="B10" s="12" t="str">
        <f>'9'!B9</f>
        <v>Sooko</v>
      </c>
      <c r="C10" s="12" t="str">
        <f>'9'!C9</f>
        <v>Sooko</v>
      </c>
      <c r="D10" s="479">
        <v>1164</v>
      </c>
      <c r="E10" s="479">
        <v>603</v>
      </c>
      <c r="F10" s="480">
        <f t="shared" ref="F10:F29" si="0">E10/D10*100</f>
        <v>51.80412371134021</v>
      </c>
    </row>
    <row r="11" spans="1:7" ht="20.25" customHeight="1" x14ac:dyDescent="0.2">
      <c r="A11" s="12">
        <f>'9'!A10</f>
        <v>2</v>
      </c>
      <c r="B11" s="12" t="str">
        <f>'9'!B10</f>
        <v>Trowulan</v>
      </c>
      <c r="C11" s="12" t="str">
        <f>'9'!C10</f>
        <v>Trowulan</v>
      </c>
      <c r="D11" s="481">
        <v>830</v>
      </c>
      <c r="E11" s="481">
        <v>117</v>
      </c>
      <c r="F11" s="482">
        <f t="shared" si="0"/>
        <v>14.096385542168674</v>
      </c>
    </row>
    <row r="12" spans="1:7" ht="19.5" customHeight="1" x14ac:dyDescent="0.2">
      <c r="A12" s="12">
        <f>'9'!A11</f>
        <v>3</v>
      </c>
      <c r="B12" s="12"/>
      <c r="C12" s="12" t="str">
        <f>'9'!C11</f>
        <v>Tawangsari</v>
      </c>
      <c r="D12" s="481">
        <v>768</v>
      </c>
      <c r="E12" s="481">
        <v>622</v>
      </c>
      <c r="F12" s="482">
        <f t="shared" si="0"/>
        <v>80.989583333333343</v>
      </c>
    </row>
    <row r="13" spans="1:7" ht="20.25" customHeight="1" x14ac:dyDescent="0.2">
      <c r="A13" s="12">
        <f>'9'!A12</f>
        <v>4</v>
      </c>
      <c r="B13" s="12" t="str">
        <f>'9'!B12</f>
        <v>Puri</v>
      </c>
      <c r="C13" s="12" t="str">
        <f>'9'!C12</f>
        <v>Puri</v>
      </c>
      <c r="D13" s="481">
        <v>799</v>
      </c>
      <c r="E13" s="481">
        <v>503</v>
      </c>
      <c r="F13" s="482">
        <f t="shared" si="0"/>
        <v>62.95369211514393</v>
      </c>
    </row>
    <row r="14" spans="1:7" ht="20.25" customHeight="1" x14ac:dyDescent="0.2">
      <c r="A14" s="12">
        <f>'9'!A13</f>
        <v>5</v>
      </c>
      <c r="B14" s="12" t="str">
        <f>'9'!B13</f>
        <v>Mojoanyar</v>
      </c>
      <c r="C14" s="12" t="str">
        <f>'9'!C13</f>
        <v>Gayaman</v>
      </c>
      <c r="D14" s="481">
        <v>1217</v>
      </c>
      <c r="E14" s="481">
        <v>282</v>
      </c>
      <c r="F14" s="482">
        <f t="shared" si="0"/>
        <v>23.171733771569432</v>
      </c>
    </row>
    <row r="15" spans="1:7" ht="20.25" customHeight="1" x14ac:dyDescent="0.2">
      <c r="A15" s="12">
        <f>'9'!A14</f>
        <v>6</v>
      </c>
      <c r="B15" s="12" t="str">
        <f>'9'!B14</f>
        <v>Bangsal</v>
      </c>
      <c r="C15" s="12" t="str">
        <f>'9'!C14</f>
        <v>Bangsal</v>
      </c>
      <c r="D15" s="481">
        <v>1116</v>
      </c>
      <c r="E15" s="481">
        <v>753</v>
      </c>
      <c r="F15" s="482">
        <f t="shared" si="0"/>
        <v>67.473118279569889</v>
      </c>
    </row>
    <row r="16" spans="1:7" ht="20.25" customHeight="1" x14ac:dyDescent="0.2">
      <c r="A16" s="12">
        <f>'9'!A15</f>
        <v>7</v>
      </c>
      <c r="B16" s="12" t="str">
        <f>'9'!B15</f>
        <v>Gedeg</v>
      </c>
      <c r="C16" s="12" t="str">
        <f>'9'!C15</f>
        <v>Gedeg</v>
      </c>
      <c r="D16" s="481">
        <v>1227</v>
      </c>
      <c r="E16" s="481">
        <v>985</v>
      </c>
      <c r="F16" s="482">
        <f t="shared" si="0"/>
        <v>80.277098614506926</v>
      </c>
    </row>
    <row r="17" spans="1:6" ht="20.25" customHeight="1" x14ac:dyDescent="0.2">
      <c r="A17" s="12">
        <f>'9'!A16</f>
        <v>8</v>
      </c>
      <c r="B17" s="12"/>
      <c r="C17" s="12" t="str">
        <f>'9'!C16</f>
        <v>Lespadangan</v>
      </c>
      <c r="D17" s="481">
        <v>750</v>
      </c>
      <c r="E17" s="481">
        <v>553</v>
      </c>
      <c r="F17" s="482">
        <f t="shared" si="0"/>
        <v>73.733333333333334</v>
      </c>
    </row>
    <row r="18" spans="1:6" ht="20.25" customHeight="1" x14ac:dyDescent="0.2">
      <c r="A18" s="12">
        <f>'9'!A17</f>
        <v>9</v>
      </c>
      <c r="B18" s="12" t="str">
        <f>'9'!B17</f>
        <v>Kemlagi</v>
      </c>
      <c r="C18" s="12" t="str">
        <f>'9'!C17</f>
        <v>Kemlagi</v>
      </c>
      <c r="D18" s="481">
        <v>1143</v>
      </c>
      <c r="E18" s="481">
        <v>1052</v>
      </c>
      <c r="F18" s="482">
        <f t="shared" si="0"/>
        <v>92.038495188101493</v>
      </c>
    </row>
    <row r="19" spans="1:6" ht="20.25" customHeight="1" x14ac:dyDescent="0.2">
      <c r="A19" s="12">
        <f>'9'!A18</f>
        <v>10</v>
      </c>
      <c r="B19" s="12"/>
      <c r="C19" s="12" t="str">
        <f>'9'!C18</f>
        <v>Kedungsari</v>
      </c>
      <c r="D19" s="481">
        <v>1009</v>
      </c>
      <c r="E19" s="481">
        <v>1294</v>
      </c>
      <c r="F19" s="482">
        <f t="shared" si="0"/>
        <v>128.24578790882063</v>
      </c>
    </row>
    <row r="20" spans="1:6" ht="20.25" customHeight="1" x14ac:dyDescent="0.2">
      <c r="A20" s="12">
        <f>'9'!A19</f>
        <v>11</v>
      </c>
      <c r="B20" s="12" t="str">
        <f>'9'!B19</f>
        <v>Dawarblandong</v>
      </c>
      <c r="C20" s="12" t="str">
        <f>'9'!C19</f>
        <v>Dawarblandong</v>
      </c>
      <c r="D20" s="481">
        <v>1205</v>
      </c>
      <c r="E20" s="481">
        <v>588</v>
      </c>
      <c r="F20" s="482">
        <f t="shared" si="0"/>
        <v>48.796680497925308</v>
      </c>
    </row>
    <row r="21" spans="1:6" ht="20.25" customHeight="1" x14ac:dyDescent="0.2">
      <c r="A21" s="12">
        <f>'9'!A20</f>
        <v>12</v>
      </c>
      <c r="B21" s="12" t="str">
        <f>'9'!B20</f>
        <v>Jetis</v>
      </c>
      <c r="C21" s="12" t="str">
        <f>'9'!C20</f>
        <v>Kupang</v>
      </c>
      <c r="D21" s="481">
        <v>1099</v>
      </c>
      <c r="E21" s="481">
        <v>483</v>
      </c>
      <c r="F21" s="482">
        <f t="shared" si="0"/>
        <v>43.949044585987259</v>
      </c>
    </row>
    <row r="22" spans="1:6" ht="20.25" customHeight="1" x14ac:dyDescent="0.2">
      <c r="A22" s="12">
        <f>'9'!A21</f>
        <v>13</v>
      </c>
      <c r="B22" s="12"/>
      <c r="C22" s="12" t="str">
        <f>'9'!C21</f>
        <v>Jetis</v>
      </c>
      <c r="D22" s="481">
        <v>856</v>
      </c>
      <c r="E22" s="481">
        <v>398</v>
      </c>
      <c r="F22" s="482">
        <f t="shared" si="0"/>
        <v>46.495327102803742</v>
      </c>
    </row>
    <row r="23" spans="1:6" ht="20.25" customHeight="1" x14ac:dyDescent="0.2">
      <c r="A23" s="12">
        <f>'9'!A22</f>
        <v>14</v>
      </c>
      <c r="B23" s="12" t="str">
        <f>'9'!B22</f>
        <v>Mojosari</v>
      </c>
      <c r="C23" s="12" t="str">
        <f>'9'!C22</f>
        <v>Mojosari</v>
      </c>
      <c r="D23" s="481">
        <v>1073</v>
      </c>
      <c r="E23" s="481">
        <v>5735</v>
      </c>
      <c r="F23" s="482">
        <f t="shared" si="0"/>
        <v>534.48275862068965</v>
      </c>
    </row>
    <row r="24" spans="1:6" ht="20.25" customHeight="1" x14ac:dyDescent="0.2">
      <c r="A24" s="12">
        <f>'9'!A23</f>
        <v>15</v>
      </c>
      <c r="B24" s="12"/>
      <c r="C24" s="12" t="str">
        <f>'9'!C23</f>
        <v>Modopuro</v>
      </c>
      <c r="D24" s="481">
        <v>1095</v>
      </c>
      <c r="E24" s="481">
        <v>1410</v>
      </c>
      <c r="F24" s="482">
        <f t="shared" si="0"/>
        <v>128.76712328767124</v>
      </c>
    </row>
    <row r="25" spans="1:6" ht="20.25" customHeight="1" x14ac:dyDescent="0.2">
      <c r="A25" s="12">
        <f>'9'!A24</f>
        <v>16</v>
      </c>
      <c r="B25" s="12" t="str">
        <f>'9'!B24</f>
        <v>Pungging</v>
      </c>
      <c r="C25" s="12" t="str">
        <f>'9'!C24</f>
        <v>Pungging</v>
      </c>
      <c r="D25" s="481">
        <v>938</v>
      </c>
      <c r="E25" s="481">
        <v>622</v>
      </c>
      <c r="F25" s="482">
        <f t="shared" si="0"/>
        <v>66.311300639658839</v>
      </c>
    </row>
    <row r="26" spans="1:6" ht="20.25" customHeight="1" x14ac:dyDescent="0.2">
      <c r="A26" s="12">
        <f>'9'!A25</f>
        <v>17</v>
      </c>
      <c r="B26" s="12"/>
      <c r="C26" s="12" t="str">
        <f>'9'!C25</f>
        <v>Watukenongo</v>
      </c>
      <c r="D26" s="481">
        <v>880</v>
      </c>
      <c r="E26" s="481">
        <v>1156</v>
      </c>
      <c r="F26" s="482">
        <f t="shared" si="0"/>
        <v>131.36363636363637</v>
      </c>
    </row>
    <row r="27" spans="1:6" ht="20.25" customHeight="1" x14ac:dyDescent="0.2">
      <c r="A27" s="12">
        <f>'9'!A26</f>
        <v>18</v>
      </c>
      <c r="B27" s="12" t="str">
        <f>'9'!B26</f>
        <v>Ngoro</v>
      </c>
      <c r="C27" s="12" t="str">
        <f>'9'!C26</f>
        <v>Ngoro</v>
      </c>
      <c r="D27" s="481">
        <v>1196</v>
      </c>
      <c r="E27" s="481">
        <v>979</v>
      </c>
      <c r="F27" s="482">
        <f t="shared" si="0"/>
        <v>81.856187290969899</v>
      </c>
    </row>
    <row r="28" spans="1:6" ht="20.25" customHeight="1" x14ac:dyDescent="0.2">
      <c r="A28" s="12">
        <f>'9'!A27</f>
        <v>19</v>
      </c>
      <c r="B28" s="12"/>
      <c r="C28" s="12" t="str">
        <f>'9'!C27</f>
        <v>Manduro</v>
      </c>
      <c r="D28" s="481">
        <v>996</v>
      </c>
      <c r="E28" s="481">
        <v>356</v>
      </c>
      <c r="F28" s="482">
        <f t="shared" si="0"/>
        <v>35.742971887550198</v>
      </c>
    </row>
    <row r="29" spans="1:6" ht="20.25" customHeight="1" x14ac:dyDescent="0.2">
      <c r="A29" s="12">
        <f>'9'!A28</f>
        <v>20</v>
      </c>
      <c r="B29" s="12" t="str">
        <f>'9'!B28</f>
        <v>Dlanggu</v>
      </c>
      <c r="C29" s="12" t="str">
        <f>'9'!C28</f>
        <v>Dlanggu</v>
      </c>
      <c r="D29" s="481">
        <v>1206</v>
      </c>
      <c r="E29" s="481">
        <v>599</v>
      </c>
      <c r="F29" s="482">
        <f t="shared" si="0"/>
        <v>49.668325041459369</v>
      </c>
    </row>
    <row r="30" spans="1:6" ht="20.25" customHeight="1" x14ac:dyDescent="0.2">
      <c r="A30" s="12">
        <f>'9'!A29</f>
        <v>21</v>
      </c>
      <c r="B30" s="12" t="str">
        <f>'9'!B29</f>
        <v>Kutorejo</v>
      </c>
      <c r="C30" s="12" t="str">
        <f>'9'!C29</f>
        <v>Kutorejo</v>
      </c>
      <c r="D30" s="481">
        <v>905</v>
      </c>
      <c r="E30" s="481">
        <v>666</v>
      </c>
      <c r="F30" s="482">
        <f t="shared" ref="F30:F36" si="1">E30/D30*100</f>
        <v>73.591160220994482</v>
      </c>
    </row>
    <row r="31" spans="1:6" ht="20.25" customHeight="1" x14ac:dyDescent="0.2">
      <c r="A31" s="12">
        <f>'9'!A30</f>
        <v>22</v>
      </c>
      <c r="B31" s="12"/>
      <c r="C31" s="12" t="str">
        <f>'9'!C30</f>
        <v>Pesanggrahan</v>
      </c>
      <c r="D31" s="481">
        <v>840</v>
      </c>
      <c r="E31" s="481">
        <v>500</v>
      </c>
      <c r="F31" s="482">
        <f t="shared" si="1"/>
        <v>59.523809523809526</v>
      </c>
    </row>
    <row r="32" spans="1:6" ht="20.25" customHeight="1" x14ac:dyDescent="0.2">
      <c r="A32" s="12">
        <f>'9'!A31</f>
        <v>23</v>
      </c>
      <c r="B32" s="12" t="str">
        <f>'9'!B31</f>
        <v>Pacet</v>
      </c>
      <c r="C32" s="12" t="str">
        <f>'9'!C31</f>
        <v>Pacet</v>
      </c>
      <c r="D32" s="481">
        <v>849</v>
      </c>
      <c r="E32" s="481">
        <v>620</v>
      </c>
      <c r="F32" s="482">
        <f t="shared" si="1"/>
        <v>73.027090694935211</v>
      </c>
    </row>
    <row r="33" spans="1:6" ht="20.25" customHeight="1" x14ac:dyDescent="0.2">
      <c r="A33" s="12">
        <f>'9'!A32</f>
        <v>24</v>
      </c>
      <c r="B33" s="12"/>
      <c r="C33" s="12" t="str">
        <f>'9'!C32</f>
        <v>Pandan</v>
      </c>
      <c r="D33" s="481">
        <v>678</v>
      </c>
      <c r="E33" s="481">
        <v>96</v>
      </c>
      <c r="F33" s="482">
        <f t="shared" si="1"/>
        <v>14.159292035398231</v>
      </c>
    </row>
    <row r="34" spans="1:6" ht="20.25" customHeight="1" x14ac:dyDescent="0.2">
      <c r="A34" s="12">
        <f>'9'!A33</f>
        <v>25</v>
      </c>
      <c r="B34" s="12" t="str">
        <f>'9'!B33</f>
        <v>Trawas</v>
      </c>
      <c r="C34" s="12" t="str">
        <f>'9'!C33</f>
        <v>Trawas</v>
      </c>
      <c r="D34" s="481">
        <v>1015</v>
      </c>
      <c r="E34" s="481">
        <v>242</v>
      </c>
      <c r="F34" s="482">
        <f t="shared" si="1"/>
        <v>23.842364532019705</v>
      </c>
    </row>
    <row r="35" spans="1:6" ht="20.25" customHeight="1" x14ac:dyDescent="0.2">
      <c r="A35" s="12">
        <f>'9'!A34</f>
        <v>26</v>
      </c>
      <c r="B35" s="12" t="str">
        <f>'9'!B34</f>
        <v>Gondang</v>
      </c>
      <c r="C35" s="12" t="str">
        <f>'9'!C34</f>
        <v>Gondang</v>
      </c>
      <c r="D35" s="481">
        <v>1024</v>
      </c>
      <c r="E35" s="481">
        <v>498</v>
      </c>
      <c r="F35" s="482">
        <f t="shared" si="1"/>
        <v>48.6328125</v>
      </c>
    </row>
    <row r="36" spans="1:6" ht="20.25" customHeight="1" x14ac:dyDescent="0.2">
      <c r="A36" s="12">
        <f>'9'!A35</f>
        <v>27</v>
      </c>
      <c r="B36" s="12" t="str">
        <f>'9'!B35</f>
        <v>Jatirejo</v>
      </c>
      <c r="C36" s="12" t="str">
        <f>'9'!C35</f>
        <v>Jatirejo</v>
      </c>
      <c r="D36" s="481">
        <v>1010</v>
      </c>
      <c r="E36" s="481">
        <v>3382</v>
      </c>
      <c r="F36" s="482">
        <f t="shared" si="1"/>
        <v>334.85148514851483</v>
      </c>
    </row>
    <row r="37" spans="1:6" ht="28.5" customHeight="1" thickBot="1" x14ac:dyDescent="0.25">
      <c r="A37" s="227" t="s">
        <v>157</v>
      </c>
      <c r="B37" s="227"/>
      <c r="C37" s="255"/>
      <c r="D37" s="483">
        <f>SUM(D10:D36)</f>
        <v>26888</v>
      </c>
      <c r="E37" s="484">
        <f>SUM(E10:E36)</f>
        <v>25094</v>
      </c>
      <c r="F37" s="485">
        <f>E37/D37*100</f>
        <v>93.327878607557281</v>
      </c>
    </row>
    <row r="38" spans="1:6" ht="12.75" customHeight="1" x14ac:dyDescent="0.2">
      <c r="C38" s="3"/>
      <c r="D38" s="58"/>
      <c r="E38" s="58"/>
      <c r="F38" s="58"/>
    </row>
    <row r="39" spans="1:6" x14ac:dyDescent="0.2">
      <c r="A39" s="689" t="s">
        <v>1344</v>
      </c>
    </row>
  </sheetData>
  <mergeCells count="5">
    <mergeCell ref="A7:A8"/>
    <mergeCell ref="B7:B8"/>
    <mergeCell ref="C7:C8"/>
    <mergeCell ref="E7:F7"/>
    <mergeCell ref="D7:D8"/>
  </mergeCells>
  <printOptions horizontalCentered="1"/>
  <pageMargins left="1.48" right="0.9" top="1.1499999999999999" bottom="0.31" header="0" footer="0"/>
  <pageSetup paperSize="130" scale="65" fitToWidth="0" fitToHeight="0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W42"/>
  <sheetViews>
    <sheetView view="pageBreakPreview" topLeftCell="A13" zoomScale="69" zoomScaleNormal="48" zoomScaleSheetLayoutView="69" workbookViewId="0">
      <selection activeCell="E29" sqref="E29"/>
    </sheetView>
  </sheetViews>
  <sheetFormatPr defaultColWidth="11.42578125" defaultRowHeight="15" x14ac:dyDescent="0.2"/>
  <cols>
    <col min="1" max="1" width="5.7109375" style="4" customWidth="1"/>
    <col min="2" max="2" width="20.7109375" style="4" customWidth="1"/>
    <col min="3" max="3" width="20" style="4" customWidth="1"/>
    <col min="4" max="4" width="27.42578125" style="4" customWidth="1"/>
    <col min="5" max="5" width="16.7109375" style="4" customWidth="1"/>
    <col min="6" max="8" width="15.7109375" style="4" customWidth="1"/>
    <col min="9" max="9" width="13.7109375" style="4" customWidth="1"/>
    <col min="10" max="10" width="15.7109375" style="4" customWidth="1"/>
    <col min="11" max="11" width="13.7109375" style="4" customWidth="1"/>
    <col min="12" max="12" width="15.7109375" style="4" customWidth="1"/>
    <col min="13" max="13" width="14.28515625" style="4" customWidth="1"/>
    <col min="14" max="14" width="11.42578125" style="4" bestFit="1" customWidth="1"/>
    <col min="15" max="16384" width="11.42578125" style="4"/>
  </cols>
  <sheetData>
    <row r="1" spans="1:23" x14ac:dyDescent="0.2">
      <c r="A1" s="3" t="s">
        <v>228</v>
      </c>
      <c r="B1" s="3"/>
      <c r="C1" s="57"/>
      <c r="D1" s="57"/>
      <c r="E1" s="57"/>
    </row>
    <row r="2" spans="1:23" x14ac:dyDescent="0.2">
      <c r="A2" s="6" t="s">
        <v>152</v>
      </c>
      <c r="B2" s="6"/>
    </row>
    <row r="3" spans="1:23" s="203" customFormat="1" ht="16.5" x14ac:dyDescent="0.2">
      <c r="A3" s="207" t="s">
        <v>495</v>
      </c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</row>
    <row r="4" spans="1:23" s="203" customFormat="1" ht="16.5" x14ac:dyDescent="0.2">
      <c r="A4" s="1215" t="s">
        <v>165</v>
      </c>
      <c r="B4" s="1215"/>
      <c r="C4" s="1215"/>
      <c r="D4" s="1215"/>
      <c r="E4" s="1215"/>
      <c r="F4" s="1215"/>
      <c r="G4" s="1215"/>
      <c r="H4" s="1215"/>
      <c r="I4" s="1215"/>
      <c r="J4" s="207"/>
      <c r="K4" s="207"/>
      <c r="L4" s="207"/>
      <c r="M4" s="207"/>
    </row>
    <row r="5" spans="1:23" s="203" customFormat="1" ht="16.5" x14ac:dyDescent="0.2">
      <c r="B5" s="210"/>
      <c r="E5" s="210" t="str">
        <f>'1'!E5</f>
        <v>KABUPATEN</v>
      </c>
      <c r="F5" s="206" t="str">
        <f>'1'!F5</f>
        <v>MOJOKERTO</v>
      </c>
      <c r="L5" s="207"/>
      <c r="M5" s="207"/>
    </row>
    <row r="6" spans="1:23" s="203" customFormat="1" ht="16.5" x14ac:dyDescent="0.2">
      <c r="B6" s="210"/>
      <c r="C6" s="210"/>
      <c r="D6" s="210"/>
      <c r="E6" s="210" t="str">
        <f>'1'!E6</f>
        <v xml:space="preserve">TAHUN </v>
      </c>
      <c r="F6" s="206">
        <f>'1'!F6</f>
        <v>2021</v>
      </c>
      <c r="L6" s="207"/>
      <c r="M6" s="207"/>
    </row>
    <row r="7" spans="1:23" ht="15.75" thickBot="1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</row>
    <row r="8" spans="1:23" ht="39" customHeight="1" x14ac:dyDescent="0.2">
      <c r="A8" s="1171" t="s">
        <v>153</v>
      </c>
      <c r="B8" s="1171" t="s">
        <v>154</v>
      </c>
      <c r="C8" s="1171" t="s">
        <v>156</v>
      </c>
      <c r="D8" s="1437" t="s">
        <v>496</v>
      </c>
      <c r="E8" s="1438" t="s">
        <v>390</v>
      </c>
      <c r="F8" s="1407" t="s">
        <v>385</v>
      </c>
      <c r="G8" s="1409"/>
      <c r="H8" s="1428" t="s">
        <v>386</v>
      </c>
      <c r="I8" s="1430"/>
      <c r="J8" s="1428" t="s">
        <v>497</v>
      </c>
      <c r="K8" s="1430"/>
      <c r="L8" s="1407" t="s">
        <v>387</v>
      </c>
      <c r="M8" s="1409"/>
      <c r="N8" s="14"/>
    </row>
    <row r="9" spans="1:23" ht="20.25" customHeight="1" x14ac:dyDescent="0.2">
      <c r="A9" s="1171"/>
      <c r="B9" s="1171"/>
      <c r="C9" s="1171"/>
      <c r="D9" s="1166"/>
      <c r="E9" s="1439"/>
      <c r="F9" s="34" t="s">
        <v>161</v>
      </c>
      <c r="G9" s="34" t="s">
        <v>164</v>
      </c>
      <c r="H9" s="34" t="s">
        <v>161</v>
      </c>
      <c r="I9" s="34" t="s">
        <v>164</v>
      </c>
      <c r="J9" s="34" t="s">
        <v>161</v>
      </c>
      <c r="K9" s="34" t="s">
        <v>164</v>
      </c>
      <c r="L9" s="34" t="s">
        <v>161</v>
      </c>
      <c r="M9" s="34" t="s">
        <v>164</v>
      </c>
      <c r="N9" s="14"/>
    </row>
    <row r="10" spans="1:23" x14ac:dyDescent="0.2">
      <c r="A10" s="129">
        <v>1</v>
      </c>
      <c r="B10" s="129">
        <v>2</v>
      </c>
      <c r="C10" s="129">
        <v>3</v>
      </c>
      <c r="D10" s="129">
        <v>4</v>
      </c>
      <c r="E10" s="129">
        <v>5</v>
      </c>
      <c r="F10" s="129">
        <v>6</v>
      </c>
      <c r="G10" s="129">
        <v>7</v>
      </c>
      <c r="H10" s="129">
        <v>8</v>
      </c>
      <c r="I10" s="129">
        <v>9</v>
      </c>
      <c r="J10" s="129">
        <v>10</v>
      </c>
      <c r="K10" s="129">
        <v>11</v>
      </c>
      <c r="L10" s="129">
        <v>12</v>
      </c>
      <c r="M10" s="129">
        <v>13</v>
      </c>
      <c r="N10" s="23"/>
      <c r="O10" s="1"/>
      <c r="P10" s="1"/>
      <c r="Q10" s="1"/>
      <c r="R10" s="1"/>
      <c r="S10" s="1"/>
      <c r="T10" s="1"/>
      <c r="U10" s="1"/>
      <c r="V10" s="1"/>
      <c r="W10" s="1"/>
    </row>
    <row r="11" spans="1:23" ht="20.25" customHeight="1" x14ac:dyDescent="0.2">
      <c r="A11" s="12">
        <f>'9'!A9</f>
        <v>1</v>
      </c>
      <c r="B11" s="12" t="str">
        <f>'9'!B9</f>
        <v>Sooko</v>
      </c>
      <c r="C11" s="12" t="str">
        <f>'9'!C9</f>
        <v>Sooko</v>
      </c>
      <c r="D11" s="236" t="s">
        <v>908</v>
      </c>
      <c r="E11" s="236">
        <v>11448</v>
      </c>
      <c r="F11" s="417">
        <v>426</v>
      </c>
      <c r="G11" s="422">
        <f>F11/E11*100</f>
        <v>3.7211740041928723</v>
      </c>
      <c r="H11" s="417">
        <v>2</v>
      </c>
      <c r="I11" s="422">
        <f>H11/$F11*100</f>
        <v>0.46948356807511737</v>
      </c>
      <c r="J11" s="417">
        <v>0</v>
      </c>
      <c r="K11" s="422">
        <f>J11/$F11*100</f>
        <v>0</v>
      </c>
      <c r="L11" s="417">
        <v>0</v>
      </c>
      <c r="M11" s="422">
        <f>L11/$F11*100</f>
        <v>0</v>
      </c>
      <c r="N11" s="14"/>
    </row>
    <row r="12" spans="1:23" ht="20.25" customHeight="1" x14ac:dyDescent="0.2">
      <c r="A12" s="12">
        <f>'9'!A10</f>
        <v>2</v>
      </c>
      <c r="B12" s="12" t="str">
        <f>'9'!B10</f>
        <v>Trowulan</v>
      </c>
      <c r="C12" s="12" t="str">
        <f>'9'!C10</f>
        <v>Trowulan</v>
      </c>
      <c r="D12" s="236" t="s">
        <v>1160</v>
      </c>
      <c r="E12" s="489" t="s">
        <v>1160</v>
      </c>
      <c r="F12" s="489" t="s">
        <v>1160</v>
      </c>
      <c r="G12" s="489" t="s">
        <v>1160</v>
      </c>
      <c r="H12" s="489" t="s">
        <v>1160</v>
      </c>
      <c r="I12" s="489" t="s">
        <v>1160</v>
      </c>
      <c r="J12" s="489" t="s">
        <v>1160</v>
      </c>
      <c r="K12" s="489" t="s">
        <v>1160</v>
      </c>
      <c r="L12" s="489" t="s">
        <v>1160</v>
      </c>
      <c r="M12" s="489" t="s">
        <v>1160</v>
      </c>
      <c r="N12" s="14"/>
    </row>
    <row r="13" spans="1:23" ht="20.25" customHeight="1" x14ac:dyDescent="0.2">
      <c r="A13" s="12">
        <f>'9'!A11</f>
        <v>3</v>
      </c>
      <c r="B13" s="12"/>
      <c r="C13" s="12" t="str">
        <f>'9'!C11</f>
        <v>Tawangsari</v>
      </c>
      <c r="D13" s="236" t="s">
        <v>1160</v>
      </c>
      <c r="E13" s="489" t="s">
        <v>1160</v>
      </c>
      <c r="F13" s="489" t="s">
        <v>1160</v>
      </c>
      <c r="G13" s="489" t="s">
        <v>1160</v>
      </c>
      <c r="H13" s="489" t="s">
        <v>1160</v>
      </c>
      <c r="I13" s="489" t="s">
        <v>1160</v>
      </c>
      <c r="J13" s="489" t="s">
        <v>1160</v>
      </c>
      <c r="K13" s="489" t="s">
        <v>1160</v>
      </c>
      <c r="L13" s="489" t="s">
        <v>1160</v>
      </c>
      <c r="M13" s="489" t="s">
        <v>1160</v>
      </c>
      <c r="N13" s="14"/>
    </row>
    <row r="14" spans="1:23" ht="20.25" customHeight="1" x14ac:dyDescent="0.2">
      <c r="A14" s="12">
        <f>'9'!A12</f>
        <v>4</v>
      </c>
      <c r="B14" s="12" t="str">
        <f>'9'!B12</f>
        <v>Puri</v>
      </c>
      <c r="C14" s="12" t="str">
        <f>'9'!C12</f>
        <v>Puri</v>
      </c>
      <c r="D14" s="236" t="s">
        <v>908</v>
      </c>
      <c r="E14" s="236">
        <v>1245</v>
      </c>
      <c r="F14" s="419">
        <v>202</v>
      </c>
      <c r="G14" s="423">
        <f>F14/E14*100</f>
        <v>16.224899598393574</v>
      </c>
      <c r="H14" s="490" t="s">
        <v>1160</v>
      </c>
      <c r="I14" s="491" t="s">
        <v>1160</v>
      </c>
      <c r="J14" s="489" t="s">
        <v>1160</v>
      </c>
      <c r="K14" s="489" t="s">
        <v>1160</v>
      </c>
      <c r="L14" s="489" t="s">
        <v>1160</v>
      </c>
      <c r="M14" s="489" t="s">
        <v>1160</v>
      </c>
      <c r="N14" s="14"/>
    </row>
    <row r="15" spans="1:23" ht="20.25" customHeight="1" x14ac:dyDescent="0.2">
      <c r="A15" s="12">
        <f>'9'!A13</f>
        <v>5</v>
      </c>
      <c r="B15" s="12" t="str">
        <f>'9'!B13</f>
        <v>Mojoanyar</v>
      </c>
      <c r="C15" s="12" t="str">
        <f>'9'!C13</f>
        <v>Gayaman</v>
      </c>
      <c r="D15" s="236" t="s">
        <v>908</v>
      </c>
      <c r="E15" s="236">
        <v>908</v>
      </c>
      <c r="F15" s="419">
        <v>75</v>
      </c>
      <c r="G15" s="423">
        <f>F15/E15*100</f>
        <v>8.2599118942731273</v>
      </c>
      <c r="H15" s="490" t="s">
        <v>1160</v>
      </c>
      <c r="I15" s="491" t="s">
        <v>1160</v>
      </c>
      <c r="J15" s="489" t="s">
        <v>1160</v>
      </c>
      <c r="K15" s="489" t="s">
        <v>1160</v>
      </c>
      <c r="L15" s="419">
        <v>1</v>
      </c>
      <c r="M15" s="423">
        <f>L15/$F15*100</f>
        <v>1.3333333333333335</v>
      </c>
      <c r="N15" s="14"/>
    </row>
    <row r="16" spans="1:23" ht="20.25" customHeight="1" x14ac:dyDescent="0.2">
      <c r="A16" s="12">
        <f>'9'!A14</f>
        <v>6</v>
      </c>
      <c r="B16" s="12" t="str">
        <f>'9'!B14</f>
        <v>Bangsal</v>
      </c>
      <c r="C16" s="12" t="str">
        <f>'9'!C14</f>
        <v>Bangsal</v>
      </c>
      <c r="D16" s="236" t="s">
        <v>908</v>
      </c>
      <c r="E16" s="236">
        <v>9516</v>
      </c>
      <c r="F16" s="419">
        <v>337</v>
      </c>
      <c r="G16" s="423">
        <f>F16/E16*100</f>
        <v>3.5414039512400164</v>
      </c>
      <c r="H16" s="490" t="s">
        <v>1160</v>
      </c>
      <c r="I16" s="491" t="s">
        <v>1160</v>
      </c>
      <c r="J16" s="489" t="s">
        <v>1160</v>
      </c>
      <c r="K16" s="489" t="s">
        <v>1160</v>
      </c>
      <c r="L16" s="419">
        <v>1</v>
      </c>
      <c r="M16" s="423">
        <f>L16/$F16*100</f>
        <v>0.29673590504451042</v>
      </c>
      <c r="N16" s="14"/>
    </row>
    <row r="17" spans="1:14" ht="20.25" customHeight="1" x14ac:dyDescent="0.2">
      <c r="A17" s="12">
        <f>'9'!A15</f>
        <v>7</v>
      </c>
      <c r="B17" s="12" t="str">
        <f>'9'!B15</f>
        <v>Gedeg</v>
      </c>
      <c r="C17" s="12" t="str">
        <f>'9'!C15</f>
        <v>Gedeg</v>
      </c>
      <c r="D17" s="236" t="s">
        <v>1160</v>
      </c>
      <c r="E17" s="489" t="s">
        <v>1160</v>
      </c>
      <c r="F17" s="489" t="s">
        <v>1160</v>
      </c>
      <c r="G17" s="489" t="s">
        <v>1160</v>
      </c>
      <c r="H17" s="489" t="s">
        <v>1160</v>
      </c>
      <c r="I17" s="489" t="s">
        <v>1160</v>
      </c>
      <c r="J17" s="489" t="s">
        <v>1160</v>
      </c>
      <c r="K17" s="489" t="s">
        <v>1160</v>
      </c>
      <c r="L17" s="489" t="s">
        <v>1160</v>
      </c>
      <c r="M17" s="489" t="s">
        <v>1160</v>
      </c>
      <c r="N17" s="14"/>
    </row>
    <row r="18" spans="1:14" ht="20.25" customHeight="1" x14ac:dyDescent="0.2">
      <c r="A18" s="12">
        <f>'9'!A16</f>
        <v>8</v>
      </c>
      <c r="B18" s="12"/>
      <c r="C18" s="12" t="str">
        <f>'9'!C16</f>
        <v>Lespadangan</v>
      </c>
      <c r="D18" s="236" t="s">
        <v>1160</v>
      </c>
      <c r="E18" s="489" t="s">
        <v>1160</v>
      </c>
      <c r="F18" s="489" t="s">
        <v>1160</v>
      </c>
      <c r="G18" s="489" t="s">
        <v>1160</v>
      </c>
      <c r="H18" s="489" t="s">
        <v>1160</v>
      </c>
      <c r="I18" s="489" t="s">
        <v>1160</v>
      </c>
      <c r="J18" s="489" t="s">
        <v>1160</v>
      </c>
      <c r="K18" s="489" t="s">
        <v>1160</v>
      </c>
      <c r="L18" s="489" t="s">
        <v>1160</v>
      </c>
      <c r="M18" s="489" t="s">
        <v>1160</v>
      </c>
      <c r="N18" s="14"/>
    </row>
    <row r="19" spans="1:14" ht="20.25" customHeight="1" x14ac:dyDescent="0.2">
      <c r="A19" s="12">
        <f>'9'!A17</f>
        <v>9</v>
      </c>
      <c r="B19" s="12" t="str">
        <f>'9'!B17</f>
        <v>Kemlagi</v>
      </c>
      <c r="C19" s="12" t="str">
        <f>'9'!C17</f>
        <v>Kemlagi</v>
      </c>
      <c r="D19" s="236" t="s">
        <v>1160</v>
      </c>
      <c r="E19" s="489" t="s">
        <v>1160</v>
      </c>
      <c r="F19" s="489" t="s">
        <v>1160</v>
      </c>
      <c r="G19" s="489" t="s">
        <v>1160</v>
      </c>
      <c r="H19" s="489" t="s">
        <v>1160</v>
      </c>
      <c r="I19" s="489" t="s">
        <v>1160</v>
      </c>
      <c r="J19" s="489" t="s">
        <v>1160</v>
      </c>
      <c r="K19" s="489" t="s">
        <v>1160</v>
      </c>
      <c r="L19" s="489" t="s">
        <v>1160</v>
      </c>
      <c r="M19" s="489" t="s">
        <v>1160</v>
      </c>
      <c r="N19" s="14"/>
    </row>
    <row r="20" spans="1:14" ht="20.25" customHeight="1" x14ac:dyDescent="0.2">
      <c r="A20" s="12">
        <f>'9'!A18</f>
        <v>10</v>
      </c>
      <c r="B20" s="12"/>
      <c r="C20" s="12" t="str">
        <f>'9'!C18</f>
        <v>Kedungsari</v>
      </c>
      <c r="D20" s="236" t="s">
        <v>908</v>
      </c>
      <c r="E20" s="236">
        <v>4274</v>
      </c>
      <c r="F20" s="419">
        <v>338</v>
      </c>
      <c r="G20" s="423">
        <f>F20/E20*100</f>
        <v>7.9082826392138514</v>
      </c>
      <c r="H20" s="489" t="s">
        <v>1160</v>
      </c>
      <c r="I20" s="489" t="s">
        <v>1160</v>
      </c>
      <c r="J20" s="489" t="s">
        <v>1160</v>
      </c>
      <c r="K20" s="489" t="s">
        <v>1160</v>
      </c>
      <c r="L20" s="419">
        <v>1</v>
      </c>
      <c r="M20" s="423">
        <f>L20/$F20*100</f>
        <v>0.29585798816568049</v>
      </c>
      <c r="N20" s="14"/>
    </row>
    <row r="21" spans="1:14" ht="20.25" customHeight="1" x14ac:dyDescent="0.2">
      <c r="A21" s="12">
        <f>'9'!A19</f>
        <v>11</v>
      </c>
      <c r="B21" s="12" t="str">
        <f>'9'!B19</f>
        <v>Dawarblandong</v>
      </c>
      <c r="C21" s="12" t="str">
        <f>'9'!C19</f>
        <v>Dawarblandong</v>
      </c>
      <c r="D21" s="236" t="s">
        <v>908</v>
      </c>
      <c r="E21" s="236">
        <v>2209</v>
      </c>
      <c r="F21" s="419">
        <v>87</v>
      </c>
      <c r="G21" s="423">
        <f>F21/E21*100</f>
        <v>3.9384336803983704</v>
      </c>
      <c r="H21" s="489" t="s">
        <v>1160</v>
      </c>
      <c r="I21" s="489" t="s">
        <v>1160</v>
      </c>
      <c r="J21" s="489" t="s">
        <v>1160</v>
      </c>
      <c r="K21" s="489" t="s">
        <v>1160</v>
      </c>
      <c r="L21" s="419">
        <v>1</v>
      </c>
      <c r="M21" s="423">
        <f>L21/$F21*100</f>
        <v>1.1494252873563218</v>
      </c>
      <c r="N21" s="14"/>
    </row>
    <row r="22" spans="1:14" ht="20.25" customHeight="1" x14ac:dyDescent="0.2">
      <c r="A22" s="12">
        <f>'9'!A20</f>
        <v>12</v>
      </c>
      <c r="B22" s="12" t="str">
        <f>'9'!B20</f>
        <v>Jetis</v>
      </c>
      <c r="C22" s="12" t="str">
        <f>'9'!C20</f>
        <v>Kupang</v>
      </c>
      <c r="D22" s="236" t="s">
        <v>1160</v>
      </c>
      <c r="E22" s="236" t="s">
        <v>1160</v>
      </c>
      <c r="F22" s="236" t="s">
        <v>1160</v>
      </c>
      <c r="G22" s="236" t="s">
        <v>1160</v>
      </c>
      <c r="H22" s="236" t="s">
        <v>1160</v>
      </c>
      <c r="I22" s="236" t="s">
        <v>1160</v>
      </c>
      <c r="J22" s="236" t="s">
        <v>1160</v>
      </c>
      <c r="K22" s="236" t="s">
        <v>1160</v>
      </c>
      <c r="L22" s="236" t="s">
        <v>1160</v>
      </c>
      <c r="M22" s="236" t="s">
        <v>1160</v>
      </c>
      <c r="N22" s="14"/>
    </row>
    <row r="23" spans="1:14" ht="20.25" customHeight="1" x14ac:dyDescent="0.2">
      <c r="A23" s="12">
        <f>'9'!A21</f>
        <v>13</v>
      </c>
      <c r="B23" s="12"/>
      <c r="C23" s="12" t="str">
        <f>'9'!C21</f>
        <v>Jetis</v>
      </c>
      <c r="D23" s="236" t="s">
        <v>908</v>
      </c>
      <c r="E23" s="236">
        <v>3204</v>
      </c>
      <c r="F23" s="419">
        <v>117</v>
      </c>
      <c r="G23" s="423">
        <f>F23/E23*100</f>
        <v>3.6516853932584268</v>
      </c>
      <c r="H23" s="419">
        <v>1</v>
      </c>
      <c r="I23" s="423">
        <f>H23/$F23*100</f>
        <v>0.85470085470085477</v>
      </c>
      <c r="J23" s="236" t="s">
        <v>1160</v>
      </c>
      <c r="K23" s="236" t="s">
        <v>1160</v>
      </c>
      <c r="L23" s="236" t="s">
        <v>1160</v>
      </c>
      <c r="M23" s="236" t="s">
        <v>1160</v>
      </c>
      <c r="N23" s="14"/>
    </row>
    <row r="24" spans="1:14" ht="20.25" customHeight="1" x14ac:dyDescent="0.2">
      <c r="A24" s="12">
        <f>'9'!A22</f>
        <v>14</v>
      </c>
      <c r="B24" s="12" t="str">
        <f>'9'!B22</f>
        <v>Mojosari</v>
      </c>
      <c r="C24" s="12" t="str">
        <f>'9'!C22</f>
        <v>Mojosari</v>
      </c>
      <c r="D24" s="236" t="s">
        <v>908</v>
      </c>
      <c r="E24" s="236">
        <v>1005</v>
      </c>
      <c r="F24" s="419">
        <v>85</v>
      </c>
      <c r="G24" s="423">
        <f>F24/E24*100</f>
        <v>8.4577114427860707</v>
      </c>
      <c r="H24" s="490" t="s">
        <v>1160</v>
      </c>
      <c r="I24" s="490" t="s">
        <v>1160</v>
      </c>
      <c r="J24" s="490" t="s">
        <v>1160</v>
      </c>
      <c r="K24" s="490" t="s">
        <v>1160</v>
      </c>
      <c r="L24" s="419">
        <v>1</v>
      </c>
      <c r="M24" s="423">
        <f>L24/$F24*100</f>
        <v>1.1764705882352942</v>
      </c>
      <c r="N24" s="14"/>
    </row>
    <row r="25" spans="1:14" ht="20.25" customHeight="1" x14ac:dyDescent="0.2">
      <c r="A25" s="12">
        <f>'9'!A23</f>
        <v>15</v>
      </c>
      <c r="B25" s="12"/>
      <c r="C25" s="12" t="str">
        <f>'9'!C23</f>
        <v>Modopuro</v>
      </c>
      <c r="D25" s="236" t="s">
        <v>908</v>
      </c>
      <c r="E25" s="236">
        <v>4709</v>
      </c>
      <c r="F25" s="419">
        <v>134</v>
      </c>
      <c r="G25" s="423">
        <f>F25/E25*100</f>
        <v>2.8456147802081122</v>
      </c>
      <c r="H25" s="490" t="s">
        <v>1160</v>
      </c>
      <c r="I25" s="490" t="s">
        <v>1160</v>
      </c>
      <c r="J25" s="490" t="s">
        <v>1160</v>
      </c>
      <c r="K25" s="490" t="s">
        <v>1160</v>
      </c>
      <c r="L25" s="419">
        <v>2</v>
      </c>
      <c r="M25" s="423">
        <f>L25/$F25*100</f>
        <v>1.4925373134328357</v>
      </c>
      <c r="N25" s="14"/>
    </row>
    <row r="26" spans="1:14" ht="20.25" customHeight="1" x14ac:dyDescent="0.2">
      <c r="A26" s="12">
        <f>'9'!A24</f>
        <v>16</v>
      </c>
      <c r="B26" s="12" t="str">
        <f>'9'!B24</f>
        <v>Pungging</v>
      </c>
      <c r="C26" s="12" t="str">
        <f>'9'!C24</f>
        <v>Pungging</v>
      </c>
      <c r="D26" s="236" t="s">
        <v>908</v>
      </c>
      <c r="E26" s="236">
        <v>1667</v>
      </c>
      <c r="F26" s="419">
        <v>71</v>
      </c>
      <c r="G26" s="423">
        <f>F26/E26*100</f>
        <v>4.2591481703659273</v>
      </c>
      <c r="H26" s="490" t="s">
        <v>1160</v>
      </c>
      <c r="I26" s="490" t="s">
        <v>1160</v>
      </c>
      <c r="J26" s="490" t="s">
        <v>1160</v>
      </c>
      <c r="K26" s="490" t="s">
        <v>1160</v>
      </c>
      <c r="L26" s="490" t="s">
        <v>1160</v>
      </c>
      <c r="M26" s="490" t="s">
        <v>1160</v>
      </c>
      <c r="N26" s="14"/>
    </row>
    <row r="27" spans="1:14" ht="20.25" customHeight="1" x14ac:dyDescent="0.2">
      <c r="A27" s="12">
        <f>'9'!A25</f>
        <v>17</v>
      </c>
      <c r="B27" s="12"/>
      <c r="C27" s="12" t="str">
        <f>'9'!C25</f>
        <v>Watukenongo</v>
      </c>
      <c r="D27" s="236" t="s">
        <v>1160</v>
      </c>
      <c r="E27" s="236" t="s">
        <v>1160</v>
      </c>
      <c r="F27" s="236" t="s">
        <v>1160</v>
      </c>
      <c r="G27" s="236" t="s">
        <v>1160</v>
      </c>
      <c r="H27" s="490" t="s">
        <v>1160</v>
      </c>
      <c r="I27" s="490" t="s">
        <v>1160</v>
      </c>
      <c r="J27" s="490" t="s">
        <v>1160</v>
      </c>
      <c r="K27" s="490" t="s">
        <v>1160</v>
      </c>
      <c r="L27" s="490" t="s">
        <v>1160</v>
      </c>
      <c r="M27" s="490" t="s">
        <v>1160</v>
      </c>
      <c r="N27" s="14"/>
    </row>
    <row r="28" spans="1:14" ht="20.25" customHeight="1" x14ac:dyDescent="0.2">
      <c r="A28" s="12">
        <f>'9'!A26</f>
        <v>18</v>
      </c>
      <c r="B28" s="12" t="str">
        <f>'9'!B26</f>
        <v>Ngoro</v>
      </c>
      <c r="C28" s="12" t="str">
        <f>'9'!C26</f>
        <v>Ngoro</v>
      </c>
      <c r="D28" s="236" t="s">
        <v>908</v>
      </c>
      <c r="E28" s="236">
        <v>320</v>
      </c>
      <c r="F28" s="419">
        <v>79</v>
      </c>
      <c r="G28" s="423">
        <f>F28/E28*100</f>
        <v>24.6875</v>
      </c>
      <c r="H28" s="419">
        <v>2</v>
      </c>
      <c r="I28" s="423">
        <f>H28/$F28*100</f>
        <v>2.5316455696202533</v>
      </c>
      <c r="J28" s="490" t="s">
        <v>1160</v>
      </c>
      <c r="K28" s="490" t="s">
        <v>1160</v>
      </c>
      <c r="L28" s="490" t="s">
        <v>1160</v>
      </c>
      <c r="M28" s="490" t="s">
        <v>1160</v>
      </c>
      <c r="N28" s="14"/>
    </row>
    <row r="29" spans="1:14" ht="20.25" customHeight="1" x14ac:dyDescent="0.2">
      <c r="A29" s="12">
        <f>'9'!A27</f>
        <v>19</v>
      </c>
      <c r="B29" s="12"/>
      <c r="C29" s="12" t="str">
        <f>'9'!C27</f>
        <v>Manduro</v>
      </c>
      <c r="D29" s="236" t="s">
        <v>1160</v>
      </c>
      <c r="E29" s="236" t="s">
        <v>1160</v>
      </c>
      <c r="F29" s="236" t="s">
        <v>1160</v>
      </c>
      <c r="G29" s="236" t="s">
        <v>1160</v>
      </c>
      <c r="H29" s="236" t="s">
        <v>1160</v>
      </c>
      <c r="I29" s="236" t="s">
        <v>1160</v>
      </c>
      <c r="J29" s="236" t="s">
        <v>1160</v>
      </c>
      <c r="K29" s="490" t="s">
        <v>1160</v>
      </c>
      <c r="L29" s="490" t="s">
        <v>1160</v>
      </c>
      <c r="M29" s="490" t="s">
        <v>1160</v>
      </c>
      <c r="N29" s="14"/>
    </row>
    <row r="30" spans="1:14" ht="20.25" customHeight="1" x14ac:dyDescent="0.2">
      <c r="A30" s="12">
        <f>'9'!A28</f>
        <v>20</v>
      </c>
      <c r="B30" s="12" t="str">
        <f>'9'!B28</f>
        <v>Dlanggu</v>
      </c>
      <c r="C30" s="12" t="str">
        <f>'9'!C28</f>
        <v>Dlanggu</v>
      </c>
      <c r="D30" s="236" t="s">
        <v>908</v>
      </c>
      <c r="E30" s="236">
        <v>872</v>
      </c>
      <c r="F30" s="419">
        <v>68</v>
      </c>
      <c r="G30" s="423">
        <f>F30/E30*100</f>
        <v>7.7981651376146797</v>
      </c>
      <c r="H30" s="236" t="s">
        <v>1160</v>
      </c>
      <c r="I30" s="236" t="s">
        <v>1160</v>
      </c>
      <c r="J30" s="236" t="s">
        <v>1160</v>
      </c>
      <c r="K30" s="490" t="s">
        <v>1160</v>
      </c>
      <c r="L30" s="419">
        <v>1</v>
      </c>
      <c r="M30" s="423">
        <f>L30/$F30*100</f>
        <v>1.4705882352941175</v>
      </c>
      <c r="N30" s="14"/>
    </row>
    <row r="31" spans="1:14" ht="20.25" customHeight="1" x14ac:dyDescent="0.2">
      <c r="A31" s="12">
        <f>'9'!A29</f>
        <v>21</v>
      </c>
      <c r="B31" s="12" t="str">
        <f>'9'!B29</f>
        <v>Kutorejo</v>
      </c>
      <c r="C31" s="12" t="str">
        <f>'9'!C29</f>
        <v>Kutorejo</v>
      </c>
      <c r="D31" s="236" t="s">
        <v>908</v>
      </c>
      <c r="E31" s="236">
        <v>2734</v>
      </c>
      <c r="F31" s="419">
        <v>208</v>
      </c>
      <c r="G31" s="423">
        <f t="shared" ref="G31:G36" si="0">F31/E31*100</f>
        <v>7.607900512070227</v>
      </c>
      <c r="H31" s="236" t="s">
        <v>1160</v>
      </c>
      <c r="I31" s="236" t="s">
        <v>1160</v>
      </c>
      <c r="J31" s="236" t="s">
        <v>1160</v>
      </c>
      <c r="K31" s="490" t="s">
        <v>1160</v>
      </c>
      <c r="L31" s="419">
        <v>2</v>
      </c>
      <c r="M31" s="423">
        <f>L31/$F31*100</f>
        <v>0.96153846153846156</v>
      </c>
      <c r="N31" s="14"/>
    </row>
    <row r="32" spans="1:14" ht="20.25" customHeight="1" x14ac:dyDescent="0.2">
      <c r="A32" s="12">
        <f>'9'!A30</f>
        <v>22</v>
      </c>
      <c r="B32" s="12"/>
      <c r="C32" s="12" t="str">
        <f>'9'!C30</f>
        <v>Pesanggrahan</v>
      </c>
      <c r="D32" s="236" t="s">
        <v>908</v>
      </c>
      <c r="E32" s="236">
        <v>2918</v>
      </c>
      <c r="F32" s="419">
        <v>395</v>
      </c>
      <c r="G32" s="423">
        <f t="shared" si="0"/>
        <v>13.53666895133653</v>
      </c>
      <c r="H32" s="419">
        <v>2</v>
      </c>
      <c r="I32" s="423">
        <f>H32/$F32*100</f>
        <v>0.50632911392405067</v>
      </c>
      <c r="J32" s="419"/>
      <c r="K32" s="490" t="s">
        <v>1160</v>
      </c>
      <c r="L32" s="419">
        <v>2</v>
      </c>
      <c r="M32" s="423">
        <f>L32/$F32*100</f>
        <v>0.50632911392405067</v>
      </c>
      <c r="N32" s="14"/>
    </row>
    <row r="33" spans="1:14" ht="20.25" customHeight="1" x14ac:dyDescent="0.2">
      <c r="A33" s="12">
        <f>'9'!A31</f>
        <v>23</v>
      </c>
      <c r="B33" s="12" t="str">
        <f>'9'!B31</f>
        <v>Pacet</v>
      </c>
      <c r="C33" s="12" t="str">
        <f>'9'!C31</f>
        <v>Pacet</v>
      </c>
      <c r="D33" s="236" t="s">
        <v>1160</v>
      </c>
      <c r="E33" s="236" t="s">
        <v>1160</v>
      </c>
      <c r="F33" s="236" t="s">
        <v>1160</v>
      </c>
      <c r="G33" s="236" t="s">
        <v>1160</v>
      </c>
      <c r="H33" s="236" t="s">
        <v>1160</v>
      </c>
      <c r="I33" s="236" t="s">
        <v>1160</v>
      </c>
      <c r="J33" s="236" t="s">
        <v>1160</v>
      </c>
      <c r="K33" s="236" t="s">
        <v>1160</v>
      </c>
      <c r="L33" s="236" t="s">
        <v>1160</v>
      </c>
      <c r="M33" s="236" t="s">
        <v>1160</v>
      </c>
      <c r="N33" s="14"/>
    </row>
    <row r="34" spans="1:14" ht="20.25" customHeight="1" x14ac:dyDescent="0.2">
      <c r="A34" s="12">
        <f>'9'!A32</f>
        <v>24</v>
      </c>
      <c r="B34" s="12"/>
      <c r="C34" s="12" t="str">
        <f>'9'!C32</f>
        <v>Pandan</v>
      </c>
      <c r="D34" s="236" t="s">
        <v>1160</v>
      </c>
      <c r="E34" s="236" t="s">
        <v>1160</v>
      </c>
      <c r="F34" s="236" t="s">
        <v>1160</v>
      </c>
      <c r="G34" s="236" t="s">
        <v>1160</v>
      </c>
      <c r="H34" s="236" t="s">
        <v>1160</v>
      </c>
      <c r="I34" s="236" t="s">
        <v>1160</v>
      </c>
      <c r="J34" s="236" t="s">
        <v>1160</v>
      </c>
      <c r="K34" s="236" t="s">
        <v>1160</v>
      </c>
      <c r="L34" s="236" t="s">
        <v>1160</v>
      </c>
      <c r="M34" s="236" t="s">
        <v>1160</v>
      </c>
      <c r="N34" s="14"/>
    </row>
    <row r="35" spans="1:14" ht="20.25" customHeight="1" x14ac:dyDescent="0.2">
      <c r="A35" s="12">
        <f>'9'!A33</f>
        <v>25</v>
      </c>
      <c r="B35" s="12" t="str">
        <f>'9'!B33</f>
        <v>Trawas</v>
      </c>
      <c r="C35" s="12" t="str">
        <f>'9'!C33</f>
        <v>Trawas</v>
      </c>
      <c r="D35" s="236" t="s">
        <v>908</v>
      </c>
      <c r="E35" s="236">
        <v>263</v>
      </c>
      <c r="F35" s="419">
        <v>93</v>
      </c>
      <c r="G35" s="423">
        <f t="shared" si="0"/>
        <v>35.361216730038024</v>
      </c>
      <c r="H35" s="236" t="s">
        <v>1160</v>
      </c>
      <c r="I35" s="236" t="s">
        <v>1160</v>
      </c>
      <c r="J35" s="236" t="s">
        <v>1160</v>
      </c>
      <c r="K35" s="490" t="s">
        <v>1160</v>
      </c>
      <c r="L35" s="236" t="s">
        <v>1160</v>
      </c>
      <c r="M35" s="236" t="s">
        <v>1160</v>
      </c>
      <c r="N35" s="14"/>
    </row>
    <row r="36" spans="1:14" ht="20.25" customHeight="1" x14ac:dyDescent="0.2">
      <c r="A36" s="12">
        <f>'9'!A34</f>
        <v>26</v>
      </c>
      <c r="B36" s="12" t="str">
        <f>'9'!B34</f>
        <v>Gondang</v>
      </c>
      <c r="C36" s="12" t="str">
        <f>'9'!C34</f>
        <v>Gondang</v>
      </c>
      <c r="D36" s="236" t="s">
        <v>1160</v>
      </c>
      <c r="E36" s="236">
        <v>155</v>
      </c>
      <c r="F36" s="419">
        <v>80</v>
      </c>
      <c r="G36" s="423">
        <f t="shared" si="0"/>
        <v>51.612903225806448</v>
      </c>
      <c r="H36" s="236" t="s">
        <v>1160</v>
      </c>
      <c r="I36" s="236" t="s">
        <v>1160</v>
      </c>
      <c r="J36" s="236" t="s">
        <v>1160</v>
      </c>
      <c r="K36" s="490" t="s">
        <v>1160</v>
      </c>
      <c r="L36" s="236" t="s">
        <v>1160</v>
      </c>
      <c r="M36" s="236" t="s">
        <v>1160</v>
      </c>
      <c r="N36" s="14"/>
    </row>
    <row r="37" spans="1:14" ht="20.25" customHeight="1" x14ac:dyDescent="0.2">
      <c r="A37" s="12">
        <f>'9'!A35</f>
        <v>27</v>
      </c>
      <c r="B37" s="12" t="str">
        <f>'9'!B35</f>
        <v>Jatirejo</v>
      </c>
      <c r="C37" s="12" t="str">
        <f>'9'!C35</f>
        <v>Jatirejo</v>
      </c>
      <c r="D37" s="236" t="s">
        <v>1160</v>
      </c>
      <c r="E37" s="236" t="s">
        <v>1160</v>
      </c>
      <c r="F37" s="236" t="s">
        <v>1160</v>
      </c>
      <c r="G37" s="236" t="s">
        <v>1160</v>
      </c>
      <c r="H37" s="236" t="s">
        <v>1160</v>
      </c>
      <c r="I37" s="236" t="s">
        <v>1160</v>
      </c>
      <c r="J37" s="236" t="s">
        <v>1160</v>
      </c>
      <c r="K37" s="236" t="s">
        <v>1160</v>
      </c>
      <c r="L37" s="236" t="s">
        <v>1160</v>
      </c>
      <c r="M37" s="236" t="s">
        <v>1160</v>
      </c>
      <c r="N37" s="14"/>
    </row>
    <row r="38" spans="1:14" ht="20.25" customHeight="1" thickBot="1" x14ac:dyDescent="0.25">
      <c r="A38" s="227" t="s">
        <v>157</v>
      </c>
      <c r="B38" s="227"/>
      <c r="C38" s="255"/>
      <c r="D38" s="334">
        <f>COUNTIF(D11:D37,"v")</f>
        <v>15</v>
      </c>
      <c r="E38" s="428">
        <f>SUM(E11:E37)</f>
        <v>47447</v>
      </c>
      <c r="F38" s="428">
        <f>SUM(F11:F37)</f>
        <v>2795</v>
      </c>
      <c r="G38" s="427">
        <f>F38/E38*100</f>
        <v>5.8907834004257387</v>
      </c>
      <c r="H38" s="428">
        <f>SUM(H11:H37)</f>
        <v>7</v>
      </c>
      <c r="I38" s="426">
        <f>H38/$F38*100</f>
        <v>0.25044722719141327</v>
      </c>
      <c r="J38" s="428">
        <f>SUM(J11:J37)</f>
        <v>0</v>
      </c>
      <c r="K38" s="426">
        <f>J38/$F38*100</f>
        <v>0</v>
      </c>
      <c r="L38" s="428">
        <f>SUM(L11:L37)</f>
        <v>12</v>
      </c>
      <c r="M38" s="426">
        <f>L38/$F38*100</f>
        <v>0.42933810375670839</v>
      </c>
    </row>
    <row r="39" spans="1:14" ht="12.75" customHeight="1" x14ac:dyDescent="0.2">
      <c r="C39" s="3"/>
      <c r="D39" s="3"/>
      <c r="E39" s="3"/>
      <c r="F39" s="127"/>
      <c r="G39" s="127"/>
      <c r="H39" s="127"/>
      <c r="I39" s="127"/>
      <c r="J39" s="127"/>
      <c r="K39" s="127"/>
      <c r="L39" s="127"/>
      <c r="M39" s="127"/>
    </row>
    <row r="40" spans="1:14" x14ac:dyDescent="0.2">
      <c r="A40" s="4" t="s">
        <v>1344</v>
      </c>
    </row>
    <row r="41" spans="1:14" x14ac:dyDescent="0.2">
      <c r="A41" s="4" t="s">
        <v>1023</v>
      </c>
    </row>
    <row r="42" spans="1:14" x14ac:dyDescent="0.2">
      <c r="B42" s="4" t="s">
        <v>1024</v>
      </c>
    </row>
  </sheetData>
  <mergeCells count="10">
    <mergeCell ref="A4:I4"/>
    <mergeCell ref="L8:M8"/>
    <mergeCell ref="J8:K8"/>
    <mergeCell ref="A8:A9"/>
    <mergeCell ref="B8:B9"/>
    <mergeCell ref="C8:C9"/>
    <mergeCell ref="D8:D9"/>
    <mergeCell ref="E8:E9"/>
    <mergeCell ref="F8:G8"/>
    <mergeCell ref="H8:I8"/>
  </mergeCells>
  <printOptions horizontalCentered="1"/>
  <pageMargins left="0.87" right="0.56999999999999995" top="1.1499999999999999" bottom="0.5" header="0" footer="0"/>
  <pageSetup paperSize="130" scale="58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N41"/>
  <sheetViews>
    <sheetView view="pageBreakPreview" topLeftCell="A4" zoomScale="60" zoomScaleNormal="48" workbookViewId="0">
      <selection activeCell="G29" sqref="G29"/>
    </sheetView>
  </sheetViews>
  <sheetFormatPr defaultColWidth="11.42578125" defaultRowHeight="15" x14ac:dyDescent="0.2"/>
  <cols>
    <col min="1" max="1" width="5.7109375" style="4" customWidth="1"/>
    <col min="2" max="3" width="30.7109375" style="4" customWidth="1"/>
    <col min="4" max="8" width="22.5703125" style="4" customWidth="1"/>
    <col min="9" max="16384" width="11.42578125" style="4"/>
  </cols>
  <sheetData>
    <row r="1" spans="1:9" x14ac:dyDescent="0.2">
      <c r="A1" s="3" t="s">
        <v>692</v>
      </c>
    </row>
    <row r="3" spans="1:9" x14ac:dyDescent="0.2">
      <c r="A3" s="1206" t="s">
        <v>1025</v>
      </c>
      <c r="B3" s="1206"/>
      <c r="C3" s="1206"/>
      <c r="D3" s="1206"/>
      <c r="E3" s="1206"/>
      <c r="F3" s="1206"/>
      <c r="G3" s="1206"/>
      <c r="H3" s="1206"/>
    </row>
    <row r="4" spans="1:9" x14ac:dyDescent="0.2">
      <c r="C4" s="50" t="str">
        <f>'1'!E5</f>
        <v>KABUPATEN</v>
      </c>
      <c r="D4" s="6" t="str">
        <f>'1'!F5</f>
        <v>MOJOKERTO</v>
      </c>
      <c r="E4" s="6"/>
      <c r="F4" s="6"/>
      <c r="G4" s="5"/>
      <c r="H4" s="5"/>
    </row>
    <row r="5" spans="1:9" x14ac:dyDescent="0.2">
      <c r="C5" s="50" t="str">
        <f>'1'!E6</f>
        <v xml:space="preserve">TAHUN </v>
      </c>
      <c r="D5" s="6">
        <f>'1'!F6</f>
        <v>2021</v>
      </c>
      <c r="E5" s="6"/>
      <c r="F5" s="6"/>
      <c r="G5" s="5"/>
      <c r="H5" s="5"/>
    </row>
    <row r="6" spans="1:9" ht="15.75" thickBot="1" x14ac:dyDescent="0.25">
      <c r="A6" s="31"/>
      <c r="B6" s="31"/>
      <c r="C6" s="31"/>
      <c r="D6" s="31"/>
      <c r="E6" s="31"/>
      <c r="F6" s="31"/>
      <c r="G6" s="31"/>
      <c r="H6" s="31"/>
    </row>
    <row r="7" spans="1:9" ht="12.75" customHeight="1" x14ac:dyDescent="0.2">
      <c r="A7" s="1171" t="s">
        <v>153</v>
      </c>
      <c r="B7" s="1171" t="s">
        <v>154</v>
      </c>
      <c r="C7" s="1171" t="s">
        <v>156</v>
      </c>
      <c r="D7" s="1440" t="s">
        <v>697</v>
      </c>
      <c r="E7" s="1440"/>
      <c r="F7" s="1440"/>
      <c r="G7" s="1440"/>
      <c r="H7" s="1362"/>
      <c r="I7" s="14"/>
    </row>
    <row r="8" spans="1:9" x14ac:dyDescent="0.2">
      <c r="A8" s="1171"/>
      <c r="B8" s="1171"/>
      <c r="C8" s="1171"/>
      <c r="D8" s="1329"/>
      <c r="E8" s="1329"/>
      <c r="F8" s="1329"/>
      <c r="G8" s="1329"/>
      <c r="H8" s="1330"/>
      <c r="I8" s="14"/>
    </row>
    <row r="9" spans="1:9" ht="28.5" customHeight="1" x14ac:dyDescent="0.2">
      <c r="A9" s="1171"/>
      <c r="B9" s="1171"/>
      <c r="C9" s="1171"/>
      <c r="D9" s="1164" t="s">
        <v>696</v>
      </c>
      <c r="E9" s="1224" t="s">
        <v>1171</v>
      </c>
      <c r="F9" s="1224"/>
      <c r="G9" s="1179" t="s">
        <v>221</v>
      </c>
      <c r="H9" s="1180"/>
      <c r="I9" s="14"/>
    </row>
    <row r="10" spans="1:9" x14ac:dyDescent="0.2">
      <c r="A10" s="1172"/>
      <c r="B10" s="1172"/>
      <c r="C10" s="1172"/>
      <c r="D10" s="1166"/>
      <c r="E10" s="19" t="s">
        <v>27</v>
      </c>
      <c r="F10" s="19" t="s">
        <v>28</v>
      </c>
      <c r="G10" s="19" t="s">
        <v>161</v>
      </c>
      <c r="H10" s="19" t="s">
        <v>164</v>
      </c>
      <c r="I10" s="14"/>
    </row>
    <row r="11" spans="1:9" x14ac:dyDescent="0.2">
      <c r="A11" s="129">
        <v>1</v>
      </c>
      <c r="B11" s="129">
        <v>2</v>
      </c>
      <c r="C11" s="129">
        <v>3</v>
      </c>
      <c r="D11" s="129">
        <v>4</v>
      </c>
      <c r="E11" s="129">
        <v>5</v>
      </c>
      <c r="F11" s="129">
        <v>6</v>
      </c>
      <c r="G11" s="129">
        <v>7</v>
      </c>
      <c r="H11" s="129">
        <v>8</v>
      </c>
      <c r="I11" s="14"/>
    </row>
    <row r="12" spans="1:9" ht="18" customHeight="1" x14ac:dyDescent="0.2">
      <c r="A12" s="12">
        <f>'9'!A9</f>
        <v>1</v>
      </c>
      <c r="B12" s="12" t="str">
        <f>'9'!B9</f>
        <v>Sooko</v>
      </c>
      <c r="C12" s="12" t="str">
        <f>'9'!C9</f>
        <v>Sooko</v>
      </c>
      <c r="D12" s="475">
        <v>20</v>
      </c>
      <c r="E12" s="475">
        <v>16</v>
      </c>
      <c r="F12" s="475">
        <v>4</v>
      </c>
      <c r="G12" s="476">
        <f>E12+F12</f>
        <v>20</v>
      </c>
      <c r="H12" s="477">
        <f t="shared" ref="H12:H31" si="0">G12/D12*100</f>
        <v>100</v>
      </c>
      <c r="I12" s="14"/>
    </row>
    <row r="13" spans="1:9" ht="18" customHeight="1" x14ac:dyDescent="0.2">
      <c r="A13" s="12">
        <f>'9'!A10</f>
        <v>2</v>
      </c>
      <c r="B13" s="12" t="str">
        <f>'9'!B10</f>
        <v>Trowulan</v>
      </c>
      <c r="C13" s="12" t="str">
        <f>'9'!C10</f>
        <v>Trowulan</v>
      </c>
      <c r="D13" s="475">
        <v>53</v>
      </c>
      <c r="E13" s="475">
        <v>35</v>
      </c>
      <c r="F13" s="475">
        <v>18</v>
      </c>
      <c r="G13" s="476">
        <f t="shared" ref="G13:G38" si="1">E13+F13</f>
        <v>53</v>
      </c>
      <c r="H13" s="477">
        <f t="shared" si="0"/>
        <v>100</v>
      </c>
      <c r="I13" s="14"/>
    </row>
    <row r="14" spans="1:9" ht="18" customHeight="1" x14ac:dyDescent="0.2">
      <c r="A14" s="12">
        <f>'9'!A11</f>
        <v>3</v>
      </c>
      <c r="B14" s="12"/>
      <c r="C14" s="12" t="str">
        <f>'9'!C11</f>
        <v>Tawangsari</v>
      </c>
      <c r="D14" s="475">
        <v>80</v>
      </c>
      <c r="E14" s="475">
        <v>42</v>
      </c>
      <c r="F14" s="475">
        <v>32</v>
      </c>
      <c r="G14" s="476">
        <f t="shared" si="1"/>
        <v>74</v>
      </c>
      <c r="H14" s="477">
        <f t="shared" si="0"/>
        <v>92.5</v>
      </c>
      <c r="I14" s="14"/>
    </row>
    <row r="15" spans="1:9" ht="18" customHeight="1" x14ac:dyDescent="0.2">
      <c r="A15" s="12">
        <f>'9'!A12</f>
        <v>4</v>
      </c>
      <c r="B15" s="12" t="str">
        <f>'9'!B12</f>
        <v>Puri</v>
      </c>
      <c r="C15" s="12" t="str">
        <f>'9'!C12</f>
        <v>Puri</v>
      </c>
      <c r="D15" s="475">
        <v>107</v>
      </c>
      <c r="E15" s="475">
        <v>70</v>
      </c>
      <c r="F15" s="475">
        <v>37</v>
      </c>
      <c r="G15" s="476">
        <f t="shared" si="1"/>
        <v>107</v>
      </c>
      <c r="H15" s="477">
        <f t="shared" si="0"/>
        <v>100</v>
      </c>
      <c r="I15" s="14"/>
    </row>
    <row r="16" spans="1:9" ht="18" customHeight="1" x14ac:dyDescent="0.2">
      <c r="A16" s="12">
        <f>'9'!A13</f>
        <v>5</v>
      </c>
      <c r="B16" s="12" t="str">
        <f>'9'!B13</f>
        <v>Mojoanyar</v>
      </c>
      <c r="C16" s="12" t="str">
        <f>'9'!C13</f>
        <v>Gayaman</v>
      </c>
      <c r="D16" s="475">
        <v>48</v>
      </c>
      <c r="E16" s="475">
        <v>30</v>
      </c>
      <c r="F16" s="475">
        <v>18</v>
      </c>
      <c r="G16" s="476">
        <f t="shared" si="1"/>
        <v>48</v>
      </c>
      <c r="H16" s="477">
        <f t="shared" si="0"/>
        <v>100</v>
      </c>
      <c r="I16" s="14"/>
    </row>
    <row r="17" spans="1:14" ht="18" customHeight="1" x14ac:dyDescent="0.2">
      <c r="A17" s="12">
        <f>'9'!A14</f>
        <v>6</v>
      </c>
      <c r="B17" s="12" t="str">
        <f>'9'!B14</f>
        <v>Bangsal</v>
      </c>
      <c r="C17" s="12" t="str">
        <f>'9'!C14</f>
        <v>Bangsal</v>
      </c>
      <c r="D17" s="475">
        <v>86</v>
      </c>
      <c r="E17" s="475">
        <v>46</v>
      </c>
      <c r="F17" s="475">
        <v>34</v>
      </c>
      <c r="G17" s="476">
        <f t="shared" si="1"/>
        <v>80</v>
      </c>
      <c r="H17" s="477">
        <f t="shared" si="0"/>
        <v>93.023255813953483</v>
      </c>
      <c r="I17" s="14"/>
    </row>
    <row r="18" spans="1:14" ht="18" customHeight="1" x14ac:dyDescent="0.2">
      <c r="A18" s="12">
        <f>'9'!A15</f>
        <v>7</v>
      </c>
      <c r="B18" s="12" t="str">
        <f>'9'!B15</f>
        <v>Gedeg</v>
      </c>
      <c r="C18" s="12" t="str">
        <f>'9'!C15</f>
        <v>Gedeg</v>
      </c>
      <c r="D18" s="475">
        <v>31</v>
      </c>
      <c r="E18" s="475">
        <v>21</v>
      </c>
      <c r="F18" s="475">
        <v>10</v>
      </c>
      <c r="G18" s="476">
        <f t="shared" si="1"/>
        <v>31</v>
      </c>
      <c r="H18" s="477">
        <f t="shared" si="0"/>
        <v>100</v>
      </c>
      <c r="I18" s="14"/>
    </row>
    <row r="19" spans="1:14" ht="18" customHeight="1" x14ac:dyDescent="0.2">
      <c r="A19" s="12">
        <f>'9'!A16</f>
        <v>8</v>
      </c>
      <c r="B19" s="12"/>
      <c r="C19" s="12" t="str">
        <f>'9'!C16</f>
        <v>Lespadangan</v>
      </c>
      <c r="D19" s="475">
        <v>16</v>
      </c>
      <c r="E19" s="475">
        <v>4</v>
      </c>
      <c r="F19" s="475">
        <v>1</v>
      </c>
      <c r="G19" s="476">
        <f t="shared" si="1"/>
        <v>5</v>
      </c>
      <c r="H19" s="477">
        <f t="shared" si="0"/>
        <v>31.25</v>
      </c>
      <c r="I19" s="14"/>
    </row>
    <row r="20" spans="1:14" ht="18" customHeight="1" x14ac:dyDescent="0.2">
      <c r="A20" s="12">
        <f>'9'!A17</f>
        <v>9</v>
      </c>
      <c r="B20" s="12" t="str">
        <f>'9'!B17</f>
        <v>Kemlagi</v>
      </c>
      <c r="C20" s="12" t="str">
        <f>'9'!C17</f>
        <v>Kemlagi</v>
      </c>
      <c r="D20" s="475">
        <v>28</v>
      </c>
      <c r="E20" s="475">
        <v>21</v>
      </c>
      <c r="F20" s="475">
        <v>7</v>
      </c>
      <c r="G20" s="476">
        <f t="shared" si="1"/>
        <v>28</v>
      </c>
      <c r="H20" s="477">
        <f t="shared" si="0"/>
        <v>100</v>
      </c>
      <c r="I20" s="14"/>
    </row>
    <row r="21" spans="1:14" ht="18" customHeight="1" x14ac:dyDescent="0.2">
      <c r="A21" s="12">
        <f>'9'!A18</f>
        <v>10</v>
      </c>
      <c r="B21" s="12"/>
      <c r="C21" s="12" t="str">
        <f>'9'!C18</f>
        <v>Kedungsari</v>
      </c>
      <c r="D21" s="475">
        <v>22</v>
      </c>
      <c r="E21" s="475">
        <v>18</v>
      </c>
      <c r="F21" s="475">
        <v>4</v>
      </c>
      <c r="G21" s="476">
        <f t="shared" si="1"/>
        <v>22</v>
      </c>
      <c r="H21" s="477">
        <f t="shared" si="0"/>
        <v>100</v>
      </c>
      <c r="I21" s="14"/>
    </row>
    <row r="22" spans="1:14" ht="18" customHeight="1" x14ac:dyDescent="0.2">
      <c r="A22" s="12">
        <f>'9'!A19</f>
        <v>11</v>
      </c>
      <c r="B22" s="12" t="str">
        <f>'9'!B19</f>
        <v>Dawarblandong</v>
      </c>
      <c r="C22" s="12" t="str">
        <f>'9'!C19</f>
        <v>Dawarblandong</v>
      </c>
      <c r="D22" s="475">
        <v>127</v>
      </c>
      <c r="E22" s="475">
        <v>108</v>
      </c>
      <c r="F22" s="475">
        <v>19</v>
      </c>
      <c r="G22" s="476">
        <f t="shared" si="1"/>
        <v>127</v>
      </c>
      <c r="H22" s="477">
        <f t="shared" si="0"/>
        <v>100</v>
      </c>
      <c r="I22" s="14"/>
    </row>
    <row r="23" spans="1:14" ht="18" customHeight="1" x14ac:dyDescent="0.2">
      <c r="A23" s="12">
        <f>'9'!A20</f>
        <v>12</v>
      </c>
      <c r="B23" s="12" t="str">
        <f>'9'!B20</f>
        <v>Jetis</v>
      </c>
      <c r="C23" s="12" t="str">
        <f>'9'!C20</f>
        <v>Kupang</v>
      </c>
      <c r="D23" s="475">
        <v>117</v>
      </c>
      <c r="E23" s="475">
        <v>70</v>
      </c>
      <c r="F23" s="475">
        <v>45</v>
      </c>
      <c r="G23" s="476">
        <f t="shared" si="1"/>
        <v>115</v>
      </c>
      <c r="H23" s="477">
        <f t="shared" si="0"/>
        <v>98.290598290598282</v>
      </c>
      <c r="I23" s="14"/>
    </row>
    <row r="24" spans="1:14" ht="18" customHeight="1" x14ac:dyDescent="0.2">
      <c r="A24" s="12">
        <f>'9'!A21</f>
        <v>13</v>
      </c>
      <c r="B24" s="12"/>
      <c r="C24" s="12" t="str">
        <f>'9'!C21</f>
        <v>Jetis</v>
      </c>
      <c r="D24" s="475">
        <v>45</v>
      </c>
      <c r="E24" s="475">
        <v>33</v>
      </c>
      <c r="F24" s="475">
        <v>12</v>
      </c>
      <c r="G24" s="476">
        <f t="shared" si="1"/>
        <v>45</v>
      </c>
      <c r="H24" s="477">
        <f t="shared" si="0"/>
        <v>100</v>
      </c>
      <c r="I24" s="14"/>
    </row>
    <row r="25" spans="1:14" ht="18" customHeight="1" x14ac:dyDescent="0.2">
      <c r="A25" s="12">
        <f>'9'!A22</f>
        <v>14</v>
      </c>
      <c r="B25" s="12" t="str">
        <f>'9'!B22</f>
        <v>Mojosari</v>
      </c>
      <c r="C25" s="12" t="str">
        <f>'9'!C22</f>
        <v>Mojosari</v>
      </c>
      <c r="D25" s="475">
        <v>50</v>
      </c>
      <c r="E25" s="475">
        <v>16</v>
      </c>
      <c r="F25" s="475">
        <v>12</v>
      </c>
      <c r="G25" s="476">
        <f t="shared" si="1"/>
        <v>28</v>
      </c>
      <c r="H25" s="477">
        <f t="shared" si="0"/>
        <v>56.000000000000007</v>
      </c>
      <c r="I25" s="14"/>
    </row>
    <row r="26" spans="1:14" ht="18" customHeight="1" x14ac:dyDescent="0.2">
      <c r="A26" s="12">
        <f>'9'!A23</f>
        <v>15</v>
      </c>
      <c r="B26" s="12"/>
      <c r="C26" s="12" t="str">
        <f>'9'!C23</f>
        <v>Modopuro</v>
      </c>
      <c r="D26" s="475">
        <v>56</v>
      </c>
      <c r="E26" s="475">
        <v>35</v>
      </c>
      <c r="F26" s="475">
        <v>21</v>
      </c>
      <c r="G26" s="476">
        <f t="shared" si="1"/>
        <v>56</v>
      </c>
      <c r="H26" s="477">
        <f t="shared" si="0"/>
        <v>100</v>
      </c>
      <c r="I26" s="14"/>
    </row>
    <row r="27" spans="1:14" ht="18" customHeight="1" x14ac:dyDescent="0.2">
      <c r="A27" s="12">
        <f>'9'!A24</f>
        <v>16</v>
      </c>
      <c r="B27" s="12" t="str">
        <f>'9'!B24</f>
        <v>Pungging</v>
      </c>
      <c r="C27" s="12" t="str">
        <f>'9'!C24</f>
        <v>Pungging</v>
      </c>
      <c r="D27" s="475">
        <v>54</v>
      </c>
      <c r="E27" s="475">
        <v>30</v>
      </c>
      <c r="F27" s="475">
        <v>24</v>
      </c>
      <c r="G27" s="476">
        <f t="shared" si="1"/>
        <v>54</v>
      </c>
      <c r="H27" s="477">
        <f t="shared" si="0"/>
        <v>100</v>
      </c>
      <c r="I27" s="14"/>
    </row>
    <row r="28" spans="1:14" ht="18" customHeight="1" x14ac:dyDescent="0.2">
      <c r="A28" s="12">
        <f>'9'!A25</f>
        <v>17</v>
      </c>
      <c r="B28" s="12"/>
      <c r="C28" s="12" t="str">
        <f>'9'!C25</f>
        <v>Watukenongo</v>
      </c>
      <c r="D28" s="475">
        <v>75</v>
      </c>
      <c r="E28" s="475">
        <v>33</v>
      </c>
      <c r="F28" s="475">
        <v>34</v>
      </c>
      <c r="G28" s="476">
        <f t="shared" si="1"/>
        <v>67</v>
      </c>
      <c r="H28" s="477">
        <f t="shared" si="0"/>
        <v>89.333333333333329</v>
      </c>
      <c r="I28" s="14"/>
      <c r="N28" s="4" t="s">
        <v>1337</v>
      </c>
    </row>
    <row r="29" spans="1:14" ht="18" customHeight="1" x14ac:dyDescent="0.2">
      <c r="A29" s="12">
        <f>'9'!A26</f>
        <v>18</v>
      </c>
      <c r="B29" s="12" t="str">
        <f>'9'!B26</f>
        <v>Ngoro</v>
      </c>
      <c r="C29" s="12" t="str">
        <f>'9'!C26</f>
        <v>Ngoro</v>
      </c>
      <c r="D29" s="475">
        <v>129</v>
      </c>
      <c r="E29" s="475">
        <v>41</v>
      </c>
      <c r="F29" s="475">
        <v>35</v>
      </c>
      <c r="G29" s="476">
        <f t="shared" si="1"/>
        <v>76</v>
      </c>
      <c r="H29" s="477">
        <f t="shared" si="0"/>
        <v>58.914728682170548</v>
      </c>
      <c r="I29" s="14"/>
    </row>
    <row r="30" spans="1:14" ht="18" customHeight="1" x14ac:dyDescent="0.2">
      <c r="A30" s="12">
        <f>'9'!A27</f>
        <v>19</v>
      </c>
      <c r="B30" s="12"/>
      <c r="C30" s="12" t="str">
        <f>'9'!C27</f>
        <v>Manduro</v>
      </c>
      <c r="D30" s="475">
        <v>20</v>
      </c>
      <c r="E30" s="475">
        <v>17</v>
      </c>
      <c r="F30" s="475">
        <v>3</v>
      </c>
      <c r="G30" s="476">
        <f t="shared" si="1"/>
        <v>20</v>
      </c>
      <c r="H30" s="477">
        <f t="shared" si="0"/>
        <v>100</v>
      </c>
      <c r="I30" s="14"/>
    </row>
    <row r="31" spans="1:14" ht="18" customHeight="1" x14ac:dyDescent="0.2">
      <c r="A31" s="12">
        <f>'9'!A28</f>
        <v>20</v>
      </c>
      <c r="B31" s="12" t="str">
        <f>'9'!B28</f>
        <v>Dlanggu</v>
      </c>
      <c r="C31" s="12" t="str">
        <f>'9'!C28</f>
        <v>Dlanggu</v>
      </c>
      <c r="D31" s="475">
        <v>81</v>
      </c>
      <c r="E31" s="475">
        <v>64</v>
      </c>
      <c r="F31" s="475">
        <v>16</v>
      </c>
      <c r="G31" s="476">
        <f t="shared" si="1"/>
        <v>80</v>
      </c>
      <c r="H31" s="477">
        <f t="shared" si="0"/>
        <v>98.76543209876543</v>
      </c>
      <c r="I31" s="14"/>
    </row>
    <row r="32" spans="1:14" ht="18" customHeight="1" x14ac:dyDescent="0.2">
      <c r="A32" s="12">
        <f>'9'!A29</f>
        <v>21</v>
      </c>
      <c r="B32" s="12" t="str">
        <f>'9'!B29</f>
        <v>Kutorejo</v>
      </c>
      <c r="C32" s="12" t="str">
        <f>'9'!C29</f>
        <v>Kutorejo</v>
      </c>
      <c r="D32" s="475">
        <v>37</v>
      </c>
      <c r="E32" s="475">
        <v>11</v>
      </c>
      <c r="F32" s="475">
        <v>6</v>
      </c>
      <c r="G32" s="476">
        <f t="shared" si="1"/>
        <v>17</v>
      </c>
      <c r="H32" s="477">
        <f t="shared" ref="H32:H37" si="2">G32/D32*100</f>
        <v>45.945945945945951</v>
      </c>
      <c r="I32" s="14"/>
    </row>
    <row r="33" spans="1:9" ht="18" customHeight="1" x14ac:dyDescent="0.2">
      <c r="A33" s="12">
        <f>'9'!A30</f>
        <v>22</v>
      </c>
      <c r="B33" s="12"/>
      <c r="C33" s="12" t="str">
        <f>'9'!C30</f>
        <v>Pesanggrahan</v>
      </c>
      <c r="D33" s="475">
        <v>63</v>
      </c>
      <c r="E33" s="475">
        <v>36</v>
      </c>
      <c r="F33" s="475">
        <v>27</v>
      </c>
      <c r="G33" s="476">
        <f t="shared" si="1"/>
        <v>63</v>
      </c>
      <c r="H33" s="477">
        <f t="shared" si="2"/>
        <v>100</v>
      </c>
      <c r="I33" s="14"/>
    </row>
    <row r="34" spans="1:9" ht="18" customHeight="1" x14ac:dyDescent="0.2">
      <c r="A34" s="12">
        <f>'9'!A31</f>
        <v>23</v>
      </c>
      <c r="B34" s="12" t="str">
        <f>'9'!B31</f>
        <v>Pacet</v>
      </c>
      <c r="C34" s="12" t="str">
        <f>'9'!C31</f>
        <v>Pacet</v>
      </c>
      <c r="D34" s="475">
        <v>48</v>
      </c>
      <c r="E34" s="475">
        <v>30</v>
      </c>
      <c r="F34" s="475">
        <v>18</v>
      </c>
      <c r="G34" s="476">
        <f t="shared" si="1"/>
        <v>48</v>
      </c>
      <c r="H34" s="477">
        <f t="shared" si="2"/>
        <v>100</v>
      </c>
      <c r="I34" s="14"/>
    </row>
    <row r="35" spans="1:9" ht="18" customHeight="1" x14ac:dyDescent="0.2">
      <c r="A35" s="12">
        <f>'9'!A32</f>
        <v>24</v>
      </c>
      <c r="B35" s="12"/>
      <c r="C35" s="12" t="str">
        <f>'9'!C32</f>
        <v>Pandan</v>
      </c>
      <c r="D35" s="475">
        <v>63</v>
      </c>
      <c r="E35" s="475">
        <v>37</v>
      </c>
      <c r="F35" s="475">
        <v>21</v>
      </c>
      <c r="G35" s="476">
        <f t="shared" si="1"/>
        <v>58</v>
      </c>
      <c r="H35" s="477">
        <f t="shared" si="2"/>
        <v>92.063492063492063</v>
      </c>
      <c r="I35" s="14"/>
    </row>
    <row r="36" spans="1:9" ht="18" customHeight="1" x14ac:dyDescent="0.2">
      <c r="A36" s="12">
        <f>'9'!A33</f>
        <v>25</v>
      </c>
      <c r="B36" s="12" t="str">
        <f>'9'!B33</f>
        <v>Trawas</v>
      </c>
      <c r="C36" s="12" t="str">
        <f>'9'!C33</f>
        <v>Trawas</v>
      </c>
      <c r="D36" s="475">
        <v>47</v>
      </c>
      <c r="E36" s="475">
        <v>18</v>
      </c>
      <c r="F36" s="475">
        <v>20</v>
      </c>
      <c r="G36" s="476">
        <f t="shared" si="1"/>
        <v>38</v>
      </c>
      <c r="H36" s="477">
        <f t="shared" si="2"/>
        <v>80.851063829787222</v>
      </c>
      <c r="I36" s="14"/>
    </row>
    <row r="37" spans="1:9" ht="18" customHeight="1" x14ac:dyDescent="0.2">
      <c r="A37" s="12">
        <f>'9'!A34</f>
        <v>26</v>
      </c>
      <c r="B37" s="12" t="str">
        <f>'9'!B34</f>
        <v>Gondang</v>
      </c>
      <c r="C37" s="12" t="str">
        <f>'9'!C34</f>
        <v>Gondang</v>
      </c>
      <c r="D37" s="475">
        <v>38</v>
      </c>
      <c r="E37" s="475">
        <v>25</v>
      </c>
      <c r="F37" s="475">
        <v>13</v>
      </c>
      <c r="G37" s="476">
        <f t="shared" si="1"/>
        <v>38</v>
      </c>
      <c r="H37" s="477">
        <f t="shared" si="2"/>
        <v>100</v>
      </c>
      <c r="I37" s="14"/>
    </row>
    <row r="38" spans="1:9" ht="18" customHeight="1" x14ac:dyDescent="0.2">
      <c r="A38" s="12">
        <f>'9'!A35</f>
        <v>27</v>
      </c>
      <c r="B38" s="12" t="str">
        <f>'9'!B35</f>
        <v>Jatirejo</v>
      </c>
      <c r="C38" s="12" t="str">
        <f>'9'!C35</f>
        <v>Jatirejo</v>
      </c>
      <c r="D38" s="475">
        <v>72</v>
      </c>
      <c r="E38" s="475">
        <v>31</v>
      </c>
      <c r="F38" s="475">
        <v>41</v>
      </c>
      <c r="G38" s="476">
        <f t="shared" si="1"/>
        <v>72</v>
      </c>
      <c r="H38" s="477">
        <f>G38/D38*100</f>
        <v>100</v>
      </c>
      <c r="I38" s="14"/>
    </row>
    <row r="39" spans="1:9" ht="18" customHeight="1" thickBot="1" x14ac:dyDescent="0.25">
      <c r="A39" s="248" t="s">
        <v>157</v>
      </c>
      <c r="B39" s="249"/>
      <c r="C39" s="257"/>
      <c r="D39" s="464">
        <f>SUM(D12:D38)</f>
        <v>1613</v>
      </c>
      <c r="E39" s="464">
        <f>SUM(E12:E38)</f>
        <v>938</v>
      </c>
      <c r="F39" s="464">
        <f>SUM(F12:F38)</f>
        <v>532</v>
      </c>
      <c r="G39" s="464">
        <f>SUM(G12:G38)</f>
        <v>1470</v>
      </c>
      <c r="H39" s="478">
        <f>G39/D39*100</f>
        <v>91.134531928084314</v>
      </c>
      <c r="I39" s="14"/>
    </row>
    <row r="40" spans="1:9" x14ac:dyDescent="0.2">
      <c r="A40" s="1"/>
      <c r="B40" s="1"/>
      <c r="C40" s="1"/>
      <c r="D40" s="1"/>
      <c r="E40" s="1"/>
      <c r="F40" s="1"/>
      <c r="G40" s="1"/>
      <c r="H40" s="1"/>
    </row>
    <row r="41" spans="1:9" x14ac:dyDescent="0.2">
      <c r="A41" s="689" t="s">
        <v>1344</v>
      </c>
    </row>
  </sheetData>
  <mergeCells count="8">
    <mergeCell ref="A3:H3"/>
    <mergeCell ref="A7:A10"/>
    <mergeCell ref="B7:B10"/>
    <mergeCell ref="C7:C10"/>
    <mergeCell ref="D7:H8"/>
    <mergeCell ref="G9:H9"/>
    <mergeCell ref="D9:D10"/>
    <mergeCell ref="E9:F9"/>
  </mergeCells>
  <printOptions horizontalCentered="1"/>
  <pageMargins left="1.7" right="0.9" top="1.1499999999999999" bottom="0.56999999999999995" header="0" footer="0"/>
  <pageSetup paperSize="130" scale="66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9"/>
  <sheetViews>
    <sheetView view="pageBreakPreview" topLeftCell="C1" zoomScale="60" zoomScaleNormal="53" workbookViewId="0">
      <selection activeCell="L13" sqref="L13"/>
    </sheetView>
  </sheetViews>
  <sheetFormatPr defaultColWidth="8.85546875" defaultRowHeight="12.75" x14ac:dyDescent="0.2"/>
  <cols>
    <col min="1" max="1" width="5.42578125" customWidth="1"/>
    <col min="2" max="3" width="25.7109375" customWidth="1"/>
    <col min="4" max="5" width="15.7109375" customWidth="1"/>
    <col min="6" max="6" width="15" customWidth="1"/>
    <col min="7" max="7" width="17.85546875" customWidth="1"/>
    <col min="8" max="8" width="14" customWidth="1"/>
    <col min="9" max="9" width="15.7109375" customWidth="1"/>
    <col min="10" max="10" width="13.85546875" customWidth="1"/>
    <col min="11" max="11" width="15.7109375" customWidth="1"/>
    <col min="12" max="12" width="14.7109375" customWidth="1"/>
    <col min="13" max="14" width="8.85546875" customWidth="1"/>
    <col min="15" max="15" width="11.85546875" customWidth="1"/>
  </cols>
  <sheetData>
    <row r="1" spans="1:12" ht="15" x14ac:dyDescent="0.2">
      <c r="A1" s="3" t="s">
        <v>693</v>
      </c>
      <c r="B1" s="102"/>
      <c r="C1" s="102"/>
      <c r="D1" s="102"/>
      <c r="E1" s="102"/>
      <c r="F1" s="102"/>
      <c r="G1" s="102"/>
      <c r="H1" s="102"/>
    </row>
    <row r="2" spans="1:12" ht="15" x14ac:dyDescent="0.2">
      <c r="A2" s="102"/>
      <c r="B2" s="102"/>
      <c r="C2" s="102"/>
      <c r="D2" s="102"/>
      <c r="E2" s="102"/>
      <c r="F2" s="102"/>
      <c r="G2" s="102"/>
      <c r="H2" s="102"/>
    </row>
    <row r="3" spans="1:12" s="214" customFormat="1" ht="16.5" x14ac:dyDescent="0.25">
      <c r="A3" s="1199" t="s">
        <v>633</v>
      </c>
      <c r="B3" s="1199"/>
      <c r="C3" s="1199"/>
      <c r="D3" s="1199"/>
      <c r="E3" s="1199"/>
      <c r="F3" s="1199"/>
      <c r="G3" s="1199"/>
      <c r="H3" s="1199"/>
      <c r="I3" s="1199"/>
      <c r="J3" s="1199"/>
      <c r="K3" s="1199"/>
      <c r="L3" s="1199"/>
    </row>
    <row r="4" spans="1:12" s="214" customFormat="1" ht="16.5" x14ac:dyDescent="0.25">
      <c r="A4" s="209"/>
      <c r="B4" s="209"/>
      <c r="F4" s="210" t="str">
        <f>'1'!E5</f>
        <v>KABUPATEN</v>
      </c>
      <c r="G4" s="206" t="str">
        <f>'1'!F5</f>
        <v>MOJOKERTO</v>
      </c>
      <c r="H4" s="209"/>
    </row>
    <row r="5" spans="1:12" s="214" customFormat="1" ht="16.5" x14ac:dyDescent="0.25">
      <c r="A5" s="209"/>
      <c r="B5" s="209"/>
      <c r="F5" s="210" t="str">
        <f>'1'!E6</f>
        <v xml:space="preserve">TAHUN </v>
      </c>
      <c r="G5" s="206">
        <f>'1'!F6</f>
        <v>2021</v>
      </c>
      <c r="H5" s="209"/>
    </row>
    <row r="6" spans="1:12" ht="15" x14ac:dyDescent="0.2">
      <c r="A6" s="682"/>
      <c r="B6" s="682"/>
      <c r="C6" s="682"/>
      <c r="D6" s="682"/>
      <c r="E6" s="682"/>
      <c r="F6" s="682"/>
      <c r="G6" s="682"/>
      <c r="H6" s="682"/>
      <c r="I6" s="683"/>
      <c r="J6" s="683"/>
      <c r="K6" s="683"/>
      <c r="L6" s="683"/>
    </row>
    <row r="7" spans="1:12" ht="45.75" customHeight="1" x14ac:dyDescent="0.2">
      <c r="A7" s="1200" t="s">
        <v>153</v>
      </c>
      <c r="B7" s="1200" t="s">
        <v>154</v>
      </c>
      <c r="C7" s="1200" t="s">
        <v>156</v>
      </c>
      <c r="D7" s="1441" t="s">
        <v>634</v>
      </c>
      <c r="E7" s="1178" t="s">
        <v>635</v>
      </c>
      <c r="F7" s="1179"/>
      <c r="G7" s="1179"/>
      <c r="H7" s="1180"/>
      <c r="I7" s="1224" t="s">
        <v>636</v>
      </c>
      <c r="J7" s="1224"/>
      <c r="K7" s="1224"/>
      <c r="L7" s="1224"/>
    </row>
    <row r="8" spans="1:12" ht="64.5" customHeight="1" x14ac:dyDescent="0.2">
      <c r="A8" s="1201"/>
      <c r="B8" s="1201"/>
      <c r="C8" s="1201"/>
      <c r="D8" s="1264"/>
      <c r="E8" s="182" t="s">
        <v>637</v>
      </c>
      <c r="F8" s="182" t="s">
        <v>164</v>
      </c>
      <c r="G8" s="182" t="s">
        <v>963</v>
      </c>
      <c r="H8" s="182" t="s">
        <v>164</v>
      </c>
      <c r="I8" s="182" t="s">
        <v>638</v>
      </c>
      <c r="J8" s="182" t="s">
        <v>164</v>
      </c>
      <c r="K8" s="182" t="s">
        <v>639</v>
      </c>
      <c r="L8" s="182" t="s">
        <v>164</v>
      </c>
    </row>
    <row r="9" spans="1:12" x14ac:dyDescent="0.2">
      <c r="A9" s="200">
        <v>1</v>
      </c>
      <c r="B9" s="200">
        <v>2</v>
      </c>
      <c r="C9" s="200">
        <v>3</v>
      </c>
      <c r="D9" s="200">
        <v>4</v>
      </c>
      <c r="E9" s="200">
        <v>5</v>
      </c>
      <c r="F9" s="237">
        <v>6</v>
      </c>
      <c r="G9" s="200">
        <v>7</v>
      </c>
      <c r="H9" s="237">
        <v>8</v>
      </c>
      <c r="I9" s="200">
        <v>9</v>
      </c>
      <c r="J9" s="237">
        <v>10</v>
      </c>
      <c r="K9" s="200">
        <v>11</v>
      </c>
      <c r="L9" s="237">
        <v>12</v>
      </c>
    </row>
    <row r="10" spans="1:12" ht="15" x14ac:dyDescent="0.2">
      <c r="A10" s="12">
        <f>'9'!A9</f>
        <v>1</v>
      </c>
      <c r="B10" s="12" t="str">
        <f>'9'!B9</f>
        <v>Sooko</v>
      </c>
      <c r="C10" s="12" t="str">
        <f>'9'!C9</f>
        <v>Sooko</v>
      </c>
      <c r="D10" s="469">
        <v>19116</v>
      </c>
      <c r="E10" s="470">
        <v>344</v>
      </c>
      <c r="F10" s="471">
        <f>E10/D10*100</f>
        <v>1.7995396526469971</v>
      </c>
      <c r="G10" s="472">
        <v>238</v>
      </c>
      <c r="H10" s="471">
        <f>G10/E10*100</f>
        <v>69.186046511627907</v>
      </c>
      <c r="I10" s="472">
        <v>25</v>
      </c>
      <c r="J10" s="471">
        <f>I10/D10*100</f>
        <v>0.13078049801213643</v>
      </c>
      <c r="K10" s="472">
        <v>23</v>
      </c>
      <c r="L10" s="471">
        <f>K10/I10*100</f>
        <v>92</v>
      </c>
    </row>
    <row r="11" spans="1:12" ht="15" x14ac:dyDescent="0.2">
      <c r="A11" s="12">
        <f>'9'!A10</f>
        <v>2</v>
      </c>
      <c r="B11" s="12" t="str">
        <f>'9'!B10</f>
        <v>Trowulan</v>
      </c>
      <c r="C11" s="12" t="str">
        <f>'9'!C10</f>
        <v>Trowulan</v>
      </c>
      <c r="D11" s="469">
        <v>9854</v>
      </c>
      <c r="E11" s="473">
        <v>335</v>
      </c>
      <c r="F11" s="474">
        <f t="shared" ref="F11:F29" si="0">E11/D11*100</f>
        <v>3.3996346661254311</v>
      </c>
      <c r="G11" s="686">
        <v>332</v>
      </c>
      <c r="H11" s="474">
        <f>G11/E11*100</f>
        <v>99.104477611940297</v>
      </c>
      <c r="I11" s="686">
        <v>5</v>
      </c>
      <c r="J11" s="474">
        <f t="shared" ref="J11:J28" si="1">I11/D11*100</f>
        <v>5.0740815912319867E-2</v>
      </c>
      <c r="K11" s="686">
        <v>5</v>
      </c>
      <c r="L11" s="474">
        <f t="shared" ref="L11:L28" si="2">K11/I11*100</f>
        <v>100</v>
      </c>
    </row>
    <row r="12" spans="1:12" ht="15" x14ac:dyDescent="0.2">
      <c r="A12" s="12">
        <f>'9'!A11</f>
        <v>3</v>
      </c>
      <c r="B12" s="12"/>
      <c r="C12" s="12" t="str">
        <f>'9'!C11</f>
        <v>Tawangsari</v>
      </c>
      <c r="D12" s="469">
        <v>8081</v>
      </c>
      <c r="E12" s="473">
        <v>315</v>
      </c>
      <c r="F12" s="474">
        <f t="shared" si="0"/>
        <v>3.898032421729984</v>
      </c>
      <c r="G12" s="686">
        <v>309</v>
      </c>
      <c r="H12" s="474">
        <f>G12/E12*100</f>
        <v>98.095238095238088</v>
      </c>
      <c r="I12" s="686">
        <v>11</v>
      </c>
      <c r="J12" s="474">
        <f>I12/D12*100</f>
        <v>0.13612176710803117</v>
      </c>
      <c r="K12" s="686">
        <v>10</v>
      </c>
      <c r="L12" s="474">
        <f>K12/I12*100</f>
        <v>90.909090909090907</v>
      </c>
    </row>
    <row r="13" spans="1:12" ht="15" x14ac:dyDescent="0.2">
      <c r="A13" s="12">
        <f>'9'!A12</f>
        <v>4</v>
      </c>
      <c r="B13" s="12" t="str">
        <f>'9'!B12</f>
        <v>Puri</v>
      </c>
      <c r="C13" s="12" t="str">
        <f>'9'!C12</f>
        <v>Puri</v>
      </c>
      <c r="D13" s="469">
        <v>18745</v>
      </c>
      <c r="E13" s="473">
        <v>1267</v>
      </c>
      <c r="F13" s="474">
        <f t="shared" si="0"/>
        <v>6.7591357695385437</v>
      </c>
      <c r="G13" s="686">
        <v>1174</v>
      </c>
      <c r="H13" s="474">
        <f t="shared" ref="H13:H28" si="3">G13/E13*100</f>
        <v>92.659826361483823</v>
      </c>
      <c r="I13" s="686">
        <v>10</v>
      </c>
      <c r="J13" s="474">
        <f t="shared" si="1"/>
        <v>5.3347559349159773E-2</v>
      </c>
      <c r="K13" s="686">
        <v>8</v>
      </c>
      <c r="L13" s="474">
        <f t="shared" si="2"/>
        <v>80</v>
      </c>
    </row>
    <row r="14" spans="1:12" ht="15" x14ac:dyDescent="0.2">
      <c r="A14" s="12">
        <f>'9'!A13</f>
        <v>5</v>
      </c>
      <c r="B14" s="12" t="str">
        <f>'9'!B13</f>
        <v>Mojoanyar</v>
      </c>
      <c r="C14" s="12" t="str">
        <f>'9'!C13</f>
        <v>Gayaman</v>
      </c>
      <c r="D14" s="469">
        <v>12812</v>
      </c>
      <c r="E14" s="473">
        <v>168</v>
      </c>
      <c r="F14" s="474">
        <f t="shared" si="0"/>
        <v>1.3112706837339994</v>
      </c>
      <c r="G14" s="686">
        <v>165</v>
      </c>
      <c r="H14" s="474">
        <f t="shared" si="3"/>
        <v>98.214285714285708</v>
      </c>
      <c r="I14" s="686">
        <v>29</v>
      </c>
      <c r="J14" s="474">
        <f t="shared" si="1"/>
        <v>0.22635029659694036</v>
      </c>
      <c r="K14" s="686">
        <v>26</v>
      </c>
      <c r="L14" s="474">
        <f t="shared" si="2"/>
        <v>89.65517241379311</v>
      </c>
    </row>
    <row r="15" spans="1:12" ht="15" x14ac:dyDescent="0.2">
      <c r="A15" s="12">
        <f>'9'!A14</f>
        <v>6</v>
      </c>
      <c r="B15" s="12" t="str">
        <f>'9'!B14</f>
        <v>Bangsal</v>
      </c>
      <c r="C15" s="12" t="str">
        <f>'9'!C14</f>
        <v>Bangsal</v>
      </c>
      <c r="D15" s="469">
        <v>12503</v>
      </c>
      <c r="E15" s="473">
        <v>42</v>
      </c>
      <c r="F15" s="474">
        <f t="shared" si="0"/>
        <v>0.33591937934895627</v>
      </c>
      <c r="G15" s="686">
        <v>42</v>
      </c>
      <c r="H15" s="474">
        <f>G15/E15*100</f>
        <v>100</v>
      </c>
      <c r="I15" s="686">
        <v>23</v>
      </c>
      <c r="J15" s="474">
        <f t="shared" si="1"/>
        <v>0.18395585059585701</v>
      </c>
      <c r="K15" s="686">
        <v>20</v>
      </c>
      <c r="L15" s="474">
        <f t="shared" si="2"/>
        <v>86.956521739130437</v>
      </c>
    </row>
    <row r="16" spans="1:12" ht="15" x14ac:dyDescent="0.2">
      <c r="A16" s="12">
        <f>'9'!A15</f>
        <v>7</v>
      </c>
      <c r="B16" s="12" t="str">
        <f>'9'!B15</f>
        <v>Gedeg</v>
      </c>
      <c r="C16" s="12" t="str">
        <f>'9'!C15</f>
        <v>Gedeg</v>
      </c>
      <c r="D16" s="469">
        <v>12399</v>
      </c>
      <c r="E16" s="473">
        <v>6805</v>
      </c>
      <c r="F16" s="474">
        <f t="shared" si="0"/>
        <v>54.883458343414794</v>
      </c>
      <c r="G16" s="686">
        <v>3478</v>
      </c>
      <c r="H16" s="474">
        <f t="shared" si="3"/>
        <v>51.109478324761206</v>
      </c>
      <c r="I16" s="686">
        <v>30</v>
      </c>
      <c r="J16" s="474">
        <f>I16/D16*100</f>
        <v>0.24195499637067508</v>
      </c>
      <c r="K16" s="686">
        <v>28</v>
      </c>
      <c r="L16" s="474">
        <f t="shared" si="2"/>
        <v>93.333333333333329</v>
      </c>
    </row>
    <row r="17" spans="1:12" ht="15" x14ac:dyDescent="0.2">
      <c r="A17" s="12">
        <f>'9'!A16</f>
        <v>8</v>
      </c>
      <c r="B17" s="12"/>
      <c r="C17" s="12" t="str">
        <f>'9'!C16</f>
        <v>Lespadangan</v>
      </c>
      <c r="D17" s="469">
        <v>5581</v>
      </c>
      <c r="E17" s="473">
        <v>325</v>
      </c>
      <c r="F17" s="474">
        <f t="shared" si="0"/>
        <v>5.8233291524816346</v>
      </c>
      <c r="G17" s="686">
        <v>295</v>
      </c>
      <c r="H17" s="474">
        <f t="shared" si="3"/>
        <v>90.769230769230774</v>
      </c>
      <c r="I17" s="686">
        <v>17</v>
      </c>
      <c r="J17" s="474">
        <f t="shared" si="1"/>
        <v>0.30460490951442393</v>
      </c>
      <c r="K17" s="686">
        <v>15</v>
      </c>
      <c r="L17" s="474">
        <f t="shared" si="2"/>
        <v>88.235294117647058</v>
      </c>
    </row>
    <row r="18" spans="1:12" ht="15" x14ac:dyDescent="0.2">
      <c r="A18" s="12">
        <f>'9'!A17</f>
        <v>9</v>
      </c>
      <c r="B18" s="12" t="str">
        <f>'9'!B17</f>
        <v>Kemlagi</v>
      </c>
      <c r="C18" s="12" t="str">
        <f>'9'!C17</f>
        <v>Kemlagi</v>
      </c>
      <c r="D18" s="469">
        <v>8791</v>
      </c>
      <c r="E18" s="473">
        <v>675</v>
      </c>
      <c r="F18" s="474">
        <f t="shared" si="0"/>
        <v>7.6783073597997946</v>
      </c>
      <c r="G18" s="686">
        <v>675</v>
      </c>
      <c r="H18" s="474">
        <f t="shared" si="3"/>
        <v>100</v>
      </c>
      <c r="I18" s="686">
        <v>20</v>
      </c>
      <c r="J18" s="474">
        <f t="shared" si="1"/>
        <v>0.22750540325332727</v>
      </c>
      <c r="K18" s="686">
        <v>19</v>
      </c>
      <c r="L18" s="474">
        <f t="shared" si="2"/>
        <v>95</v>
      </c>
    </row>
    <row r="19" spans="1:12" ht="15" x14ac:dyDescent="0.2">
      <c r="A19" s="12">
        <f>'9'!A18</f>
        <v>10</v>
      </c>
      <c r="B19" s="12"/>
      <c r="C19" s="12" t="str">
        <f>'9'!C18</f>
        <v>Kedungsari</v>
      </c>
      <c r="D19" s="469">
        <v>6016</v>
      </c>
      <c r="E19" s="473">
        <v>1355</v>
      </c>
      <c r="F19" s="474">
        <f t="shared" si="0"/>
        <v>22.523271276595743</v>
      </c>
      <c r="G19" s="686">
        <v>1319</v>
      </c>
      <c r="H19" s="474">
        <f t="shared" si="3"/>
        <v>97.343173431734314</v>
      </c>
      <c r="I19" s="686">
        <v>135</v>
      </c>
      <c r="J19" s="474">
        <f t="shared" si="1"/>
        <v>2.2440159574468086</v>
      </c>
      <c r="K19" s="686">
        <v>135</v>
      </c>
      <c r="L19" s="474">
        <f t="shared" si="2"/>
        <v>100</v>
      </c>
    </row>
    <row r="20" spans="1:12" ht="15" x14ac:dyDescent="0.2">
      <c r="A20" s="12">
        <f>'9'!A19</f>
        <v>11</v>
      </c>
      <c r="B20" s="12" t="str">
        <f>'9'!B19</f>
        <v>Dawarblandong</v>
      </c>
      <c r="C20" s="12" t="str">
        <f>'9'!C19</f>
        <v>Dawarblandong</v>
      </c>
      <c r="D20" s="469">
        <v>3726</v>
      </c>
      <c r="E20" s="473">
        <v>352</v>
      </c>
      <c r="F20" s="474">
        <f t="shared" si="0"/>
        <v>9.447128287707999</v>
      </c>
      <c r="G20" s="686">
        <v>321</v>
      </c>
      <c r="H20" s="474">
        <f t="shared" si="3"/>
        <v>91.193181818181827</v>
      </c>
      <c r="I20" s="686">
        <v>64</v>
      </c>
      <c r="J20" s="474">
        <f t="shared" si="1"/>
        <v>1.7176596886741815</v>
      </c>
      <c r="K20" s="686">
        <v>64</v>
      </c>
      <c r="L20" s="474">
        <f t="shared" si="2"/>
        <v>100</v>
      </c>
    </row>
    <row r="21" spans="1:12" ht="15" x14ac:dyDescent="0.2">
      <c r="A21" s="12">
        <f>'9'!A20</f>
        <v>12</v>
      </c>
      <c r="B21" s="12" t="str">
        <f>'9'!B20</f>
        <v>Jetis</v>
      </c>
      <c r="C21" s="12" t="str">
        <f>'9'!C20</f>
        <v>Kupang</v>
      </c>
      <c r="D21" s="469">
        <v>14276</v>
      </c>
      <c r="E21" s="473">
        <v>225</v>
      </c>
      <c r="F21" s="474">
        <f t="shared" si="0"/>
        <v>1.5760717287755674</v>
      </c>
      <c r="G21" s="686">
        <v>205</v>
      </c>
      <c r="H21" s="474">
        <f t="shared" si="3"/>
        <v>91.111111111111114</v>
      </c>
      <c r="I21" s="686">
        <v>13</v>
      </c>
      <c r="J21" s="474">
        <f t="shared" si="1"/>
        <v>9.1061922107032789E-2</v>
      </c>
      <c r="K21" s="686">
        <v>13</v>
      </c>
      <c r="L21" s="474">
        <f>K21/I21*100</f>
        <v>100</v>
      </c>
    </row>
    <row r="22" spans="1:12" ht="15" x14ac:dyDescent="0.2">
      <c r="A22" s="12">
        <f>'9'!A21</f>
        <v>13</v>
      </c>
      <c r="B22" s="12"/>
      <c r="C22" s="12" t="str">
        <f>'9'!C21</f>
        <v>Jetis</v>
      </c>
      <c r="D22" s="469">
        <v>8634</v>
      </c>
      <c r="E22" s="473">
        <v>581</v>
      </c>
      <c r="F22" s="474">
        <f t="shared" si="0"/>
        <v>6.729210099606207</v>
      </c>
      <c r="G22" s="686">
        <v>399</v>
      </c>
      <c r="H22" s="474">
        <f t="shared" si="3"/>
        <v>68.674698795180717</v>
      </c>
      <c r="I22" s="686">
        <v>10</v>
      </c>
      <c r="J22" s="474">
        <f t="shared" si="1"/>
        <v>0.11582117211026176</v>
      </c>
      <c r="K22" s="686">
        <v>10</v>
      </c>
      <c r="L22" s="474">
        <f t="shared" si="2"/>
        <v>100</v>
      </c>
    </row>
    <row r="23" spans="1:12" ht="15" x14ac:dyDescent="0.2">
      <c r="A23" s="12">
        <f>'9'!A22</f>
        <v>14</v>
      </c>
      <c r="B23" s="12" t="str">
        <f>'9'!B22</f>
        <v>Mojosari</v>
      </c>
      <c r="C23" s="12" t="str">
        <f>'9'!C22</f>
        <v>Mojosari</v>
      </c>
      <c r="D23" s="469">
        <v>3118</v>
      </c>
      <c r="E23" s="473">
        <v>899</v>
      </c>
      <c r="F23" s="474">
        <f t="shared" si="0"/>
        <v>28.832584990378447</v>
      </c>
      <c r="G23" s="686">
        <v>814</v>
      </c>
      <c r="H23" s="474">
        <f t="shared" si="3"/>
        <v>90.545050055617352</v>
      </c>
      <c r="I23" s="686">
        <v>5</v>
      </c>
      <c r="J23" s="474">
        <f t="shared" si="1"/>
        <v>0.1603592046183451</v>
      </c>
      <c r="K23" s="686">
        <v>3</v>
      </c>
      <c r="L23" s="474">
        <f t="shared" si="2"/>
        <v>60</v>
      </c>
    </row>
    <row r="24" spans="1:12" ht="15" x14ac:dyDescent="0.2">
      <c r="A24" s="12">
        <f>'9'!A23</f>
        <v>15</v>
      </c>
      <c r="B24" s="12"/>
      <c r="C24" s="12" t="str">
        <f>'9'!C23</f>
        <v>Modopuro</v>
      </c>
      <c r="D24" s="469">
        <v>9978</v>
      </c>
      <c r="E24" s="473">
        <v>409</v>
      </c>
      <c r="F24" s="474">
        <f t="shared" si="0"/>
        <v>4.0990178392463417</v>
      </c>
      <c r="G24" s="686">
        <v>414</v>
      </c>
      <c r="H24" s="474">
        <f t="shared" si="3"/>
        <v>101.22249388753055</v>
      </c>
      <c r="I24" s="686">
        <v>10</v>
      </c>
      <c r="J24" s="474">
        <f t="shared" si="1"/>
        <v>0.10022048506714773</v>
      </c>
      <c r="K24" s="686">
        <v>8</v>
      </c>
      <c r="L24" s="474">
        <f t="shared" si="2"/>
        <v>80</v>
      </c>
    </row>
    <row r="25" spans="1:12" ht="15" x14ac:dyDescent="0.2">
      <c r="A25" s="12">
        <f>'9'!A24</f>
        <v>16</v>
      </c>
      <c r="B25" s="12" t="str">
        <f>'9'!B24</f>
        <v>Pungging</v>
      </c>
      <c r="C25" s="12" t="str">
        <f>'9'!C24</f>
        <v>Pungging</v>
      </c>
      <c r="D25" s="469">
        <v>16146</v>
      </c>
      <c r="E25" s="473">
        <v>875</v>
      </c>
      <c r="F25" s="474">
        <f t="shared" si="0"/>
        <v>5.4192988975597673</v>
      </c>
      <c r="G25" s="686">
        <v>843</v>
      </c>
      <c r="H25" s="474">
        <f t="shared" si="3"/>
        <v>96.342857142857142</v>
      </c>
      <c r="I25" s="686">
        <v>12</v>
      </c>
      <c r="J25" s="474">
        <f t="shared" si="1"/>
        <v>7.4321813452248239E-2</v>
      </c>
      <c r="K25" s="686">
        <v>10</v>
      </c>
      <c r="L25" s="474">
        <f t="shared" si="2"/>
        <v>83.333333333333343</v>
      </c>
    </row>
    <row r="26" spans="1:12" ht="15" x14ac:dyDescent="0.2">
      <c r="A26" s="12">
        <f>'9'!A25</f>
        <v>17</v>
      </c>
      <c r="B26" s="12"/>
      <c r="C26" s="12" t="str">
        <f>'9'!C25</f>
        <v>Watukenongo</v>
      </c>
      <c r="D26" s="469">
        <v>7112</v>
      </c>
      <c r="E26" s="473">
        <v>375</v>
      </c>
      <c r="F26" s="474">
        <f t="shared" si="0"/>
        <v>5.2727784026996627</v>
      </c>
      <c r="G26" s="686">
        <v>356</v>
      </c>
      <c r="H26" s="474">
        <f t="shared" si="3"/>
        <v>94.933333333333337</v>
      </c>
      <c r="I26" s="686">
        <v>5</v>
      </c>
      <c r="J26" s="474">
        <f t="shared" si="1"/>
        <v>7.0303712035995503E-2</v>
      </c>
      <c r="K26" s="686">
        <v>3</v>
      </c>
      <c r="L26" s="474">
        <f t="shared" si="2"/>
        <v>60</v>
      </c>
    </row>
    <row r="27" spans="1:12" ht="15" x14ac:dyDescent="0.2">
      <c r="A27" s="12">
        <f>'9'!A26</f>
        <v>18</v>
      </c>
      <c r="B27" s="12" t="str">
        <f>'9'!B26</f>
        <v>Ngoro</v>
      </c>
      <c r="C27" s="12" t="str">
        <f>'9'!C26</f>
        <v>Ngoro</v>
      </c>
      <c r="D27" s="469">
        <v>15942</v>
      </c>
      <c r="E27" s="473">
        <v>1459</v>
      </c>
      <c r="F27" s="474">
        <f t="shared" si="0"/>
        <v>9.1519257307740567</v>
      </c>
      <c r="G27" s="686">
        <v>1252</v>
      </c>
      <c r="H27" s="474">
        <f t="shared" si="3"/>
        <v>85.812200137080197</v>
      </c>
      <c r="I27" s="686">
        <v>24</v>
      </c>
      <c r="J27" s="474">
        <f t="shared" si="1"/>
        <v>0.15054572826496049</v>
      </c>
      <c r="K27" s="686">
        <v>20</v>
      </c>
      <c r="L27" s="474">
        <f t="shared" si="2"/>
        <v>83.333333333333343</v>
      </c>
    </row>
    <row r="28" spans="1:12" ht="15" x14ac:dyDescent="0.2">
      <c r="A28" s="12">
        <f>'9'!A27</f>
        <v>19</v>
      </c>
      <c r="B28" s="12"/>
      <c r="C28" s="12" t="str">
        <f>'9'!C27</f>
        <v>Manduro</v>
      </c>
      <c r="D28" s="469">
        <v>10233</v>
      </c>
      <c r="E28" s="473">
        <v>466</v>
      </c>
      <c r="F28" s="474">
        <f t="shared" si="0"/>
        <v>4.5538942636567965</v>
      </c>
      <c r="G28" s="686">
        <v>399</v>
      </c>
      <c r="H28" s="474">
        <f t="shared" si="3"/>
        <v>85.622317596566518</v>
      </c>
      <c r="I28" s="686">
        <v>5</v>
      </c>
      <c r="J28" s="474">
        <f t="shared" si="1"/>
        <v>4.8861526434085797E-2</v>
      </c>
      <c r="K28" s="686">
        <v>3</v>
      </c>
      <c r="L28" s="474">
        <f t="shared" si="2"/>
        <v>60</v>
      </c>
    </row>
    <row r="29" spans="1:12" ht="15" x14ac:dyDescent="0.2">
      <c r="A29" s="12">
        <f>'9'!A28</f>
        <v>20</v>
      </c>
      <c r="B29" s="12" t="str">
        <f>'9'!B28</f>
        <v>Dlanggu</v>
      </c>
      <c r="C29" s="12" t="str">
        <f>'9'!C28</f>
        <v>Dlanggu</v>
      </c>
      <c r="D29" s="469">
        <v>13849</v>
      </c>
      <c r="E29" s="473">
        <v>5413</v>
      </c>
      <c r="F29" s="474">
        <f t="shared" si="0"/>
        <v>39.085854574337496</v>
      </c>
      <c r="G29" s="686">
        <v>4217</v>
      </c>
      <c r="H29" s="474">
        <f>G29/E29*100</f>
        <v>77.90504341400333</v>
      </c>
      <c r="I29" s="686">
        <v>10</v>
      </c>
      <c r="J29" s="474">
        <f>I29/D29*100</f>
        <v>7.2207379594194515E-2</v>
      </c>
      <c r="K29" s="686">
        <v>8</v>
      </c>
      <c r="L29" s="474">
        <f>K29/I29*100</f>
        <v>80</v>
      </c>
    </row>
    <row r="30" spans="1:12" ht="15" x14ac:dyDescent="0.2">
      <c r="A30" s="12">
        <f>'9'!A29</f>
        <v>21</v>
      </c>
      <c r="B30" s="12" t="str">
        <f>'9'!B29</f>
        <v>Kutorejo</v>
      </c>
      <c r="C30" s="12" t="str">
        <f>'9'!C29</f>
        <v>Kutorejo</v>
      </c>
      <c r="D30" s="469">
        <v>6737</v>
      </c>
      <c r="E30" s="473">
        <v>1215</v>
      </c>
      <c r="F30" s="474">
        <f t="shared" ref="F30:F37" si="4">E30/D30*100</f>
        <v>18.034733560932164</v>
      </c>
      <c r="G30" s="686">
        <v>1026</v>
      </c>
      <c r="H30" s="474">
        <f t="shared" ref="H30:H36" si="5">G30/E30*100</f>
        <v>84.444444444444443</v>
      </c>
      <c r="I30" s="686">
        <v>10</v>
      </c>
      <c r="J30" s="474">
        <f t="shared" ref="J30:J36" si="6">I30/D30*100</f>
        <v>0.14843402107763098</v>
      </c>
      <c r="K30" s="686">
        <v>7</v>
      </c>
      <c r="L30" s="474">
        <f t="shared" ref="L30:L36" si="7">K30/I30*100</f>
        <v>70</v>
      </c>
    </row>
    <row r="31" spans="1:12" ht="15" x14ac:dyDescent="0.2">
      <c r="A31" s="12">
        <f>'9'!A30</f>
        <v>22</v>
      </c>
      <c r="B31" s="12"/>
      <c r="C31" s="12" t="str">
        <f>'9'!C30</f>
        <v>Pesanggrahan</v>
      </c>
      <c r="D31" s="469">
        <v>6909</v>
      </c>
      <c r="E31" s="473">
        <v>997</v>
      </c>
      <c r="F31" s="474">
        <f t="shared" si="4"/>
        <v>14.430453032276741</v>
      </c>
      <c r="G31" s="686">
        <v>986</v>
      </c>
      <c r="H31" s="474">
        <f t="shared" si="5"/>
        <v>98.896690070210639</v>
      </c>
      <c r="I31" s="686">
        <v>7</v>
      </c>
      <c r="J31" s="474">
        <f t="shared" si="6"/>
        <v>0.10131712259371835</v>
      </c>
      <c r="K31" s="686">
        <v>5</v>
      </c>
      <c r="L31" s="474">
        <f t="shared" si="7"/>
        <v>71.428571428571431</v>
      </c>
    </row>
    <row r="32" spans="1:12" ht="15" x14ac:dyDescent="0.2">
      <c r="A32" s="12">
        <f>'9'!A31</f>
        <v>23</v>
      </c>
      <c r="B32" s="12" t="str">
        <f>'9'!B31</f>
        <v>Pacet</v>
      </c>
      <c r="C32" s="12" t="str">
        <f>'9'!C31</f>
        <v>Pacet</v>
      </c>
      <c r="D32" s="469">
        <v>9065</v>
      </c>
      <c r="E32" s="473">
        <v>978</v>
      </c>
      <c r="F32" s="474">
        <f t="shared" si="4"/>
        <v>10.788747931605075</v>
      </c>
      <c r="G32" s="686">
        <v>974</v>
      </c>
      <c r="H32" s="474">
        <f t="shared" si="5"/>
        <v>99.591002044989779</v>
      </c>
      <c r="I32" s="686">
        <v>13</v>
      </c>
      <c r="J32" s="474">
        <f t="shared" si="6"/>
        <v>0.14340871483728626</v>
      </c>
      <c r="K32" s="686">
        <v>10</v>
      </c>
      <c r="L32" s="474">
        <f t="shared" si="7"/>
        <v>76.923076923076934</v>
      </c>
    </row>
    <row r="33" spans="1:12" ht="15" x14ac:dyDescent="0.2">
      <c r="A33" s="12">
        <f>'9'!A32</f>
        <v>24</v>
      </c>
      <c r="B33" s="12"/>
      <c r="C33" s="12" t="str">
        <f>'9'!C32</f>
        <v>Pandan</v>
      </c>
      <c r="D33" s="469">
        <v>6718</v>
      </c>
      <c r="E33" s="473">
        <v>395</v>
      </c>
      <c r="F33" s="474">
        <f t="shared" si="4"/>
        <v>5.879726108961</v>
      </c>
      <c r="G33" s="686">
        <v>395</v>
      </c>
      <c r="H33" s="474">
        <f t="shared" si="5"/>
        <v>100</v>
      </c>
      <c r="I33" s="686">
        <v>15</v>
      </c>
      <c r="J33" s="474">
        <f t="shared" si="6"/>
        <v>0.22328073831497469</v>
      </c>
      <c r="K33" s="686">
        <v>13</v>
      </c>
      <c r="L33" s="474">
        <f t="shared" si="7"/>
        <v>86.666666666666671</v>
      </c>
    </row>
    <row r="34" spans="1:12" ht="15" x14ac:dyDescent="0.2">
      <c r="A34" s="12">
        <f>'9'!A33</f>
        <v>25</v>
      </c>
      <c r="B34" s="12" t="str">
        <f>'9'!B33</f>
        <v>Trawas</v>
      </c>
      <c r="C34" s="12" t="str">
        <f>'9'!C33</f>
        <v>Trawas</v>
      </c>
      <c r="D34" s="469">
        <v>8061</v>
      </c>
      <c r="E34" s="473">
        <v>1575</v>
      </c>
      <c r="F34" s="474">
        <f t="shared" si="4"/>
        <v>19.538518794194268</v>
      </c>
      <c r="G34" s="686">
        <v>1575</v>
      </c>
      <c r="H34" s="474">
        <f t="shared" si="5"/>
        <v>100</v>
      </c>
      <c r="I34" s="686">
        <v>15</v>
      </c>
      <c r="J34" s="474">
        <f t="shared" si="6"/>
        <v>0.18608113137327875</v>
      </c>
      <c r="K34" s="686">
        <v>13</v>
      </c>
      <c r="L34" s="474">
        <f t="shared" si="7"/>
        <v>86.666666666666671</v>
      </c>
    </row>
    <row r="35" spans="1:12" ht="15" x14ac:dyDescent="0.2">
      <c r="A35" s="12">
        <f>'9'!A34</f>
        <v>26</v>
      </c>
      <c r="B35" s="12" t="str">
        <f>'9'!B34</f>
        <v>Gondang</v>
      </c>
      <c r="C35" s="12" t="str">
        <f>'9'!C34</f>
        <v>Gondang</v>
      </c>
      <c r="D35" s="469">
        <v>11120</v>
      </c>
      <c r="E35" s="473">
        <v>495</v>
      </c>
      <c r="F35" s="474">
        <f t="shared" si="4"/>
        <v>4.4514388489208638</v>
      </c>
      <c r="G35" s="686">
        <v>495</v>
      </c>
      <c r="H35" s="474">
        <f t="shared" si="5"/>
        <v>100</v>
      </c>
      <c r="I35" s="686">
        <v>5</v>
      </c>
      <c r="J35" s="474">
        <f t="shared" si="6"/>
        <v>4.4964028776978422E-2</v>
      </c>
      <c r="K35" s="686">
        <v>4</v>
      </c>
      <c r="L35" s="474">
        <f t="shared" si="7"/>
        <v>80</v>
      </c>
    </row>
    <row r="36" spans="1:12" ht="15" x14ac:dyDescent="0.2">
      <c r="A36" s="12">
        <f>'9'!A35</f>
        <v>27</v>
      </c>
      <c r="B36" s="12" t="str">
        <f>'9'!B35</f>
        <v>Jatirejo</v>
      </c>
      <c r="C36" s="12" t="str">
        <f>'9'!C35</f>
        <v>Jatirejo</v>
      </c>
      <c r="D36" s="469">
        <v>7583</v>
      </c>
      <c r="E36" s="473">
        <v>2870</v>
      </c>
      <c r="F36" s="474">
        <f t="shared" si="4"/>
        <v>37.847817486482924</v>
      </c>
      <c r="G36" s="686">
        <v>2056</v>
      </c>
      <c r="H36" s="474">
        <f t="shared" si="5"/>
        <v>71.637630662020896</v>
      </c>
      <c r="I36" s="686">
        <v>5</v>
      </c>
      <c r="J36" s="474">
        <f t="shared" si="6"/>
        <v>6.5936964262165373E-2</v>
      </c>
      <c r="K36" s="686">
        <v>4</v>
      </c>
      <c r="L36" s="474">
        <f t="shared" si="7"/>
        <v>80</v>
      </c>
    </row>
    <row r="37" spans="1:12" ht="15.75" x14ac:dyDescent="0.25">
      <c r="A37" s="687" t="s">
        <v>157</v>
      </c>
      <c r="B37" s="688"/>
      <c r="C37" s="687"/>
      <c r="D37" s="684">
        <f>SUM(D10:D36)</f>
        <v>273105</v>
      </c>
      <c r="E37" s="684">
        <f>SUM(E10:E36)</f>
        <v>31210</v>
      </c>
      <c r="F37" s="681">
        <f t="shared" si="4"/>
        <v>11.42783910950001</v>
      </c>
      <c r="G37" s="684">
        <f>SUM(G10:G36)</f>
        <v>24754</v>
      </c>
      <c r="H37" s="685">
        <f>G37/E37*100</f>
        <v>79.314322332585704</v>
      </c>
      <c r="I37" s="684">
        <f>SUM(I10:I36)</f>
        <v>533</v>
      </c>
      <c r="J37" s="685">
        <f>I37/D37*100</f>
        <v>0.19516303253327474</v>
      </c>
      <c r="K37" s="684">
        <f>SUM(K10:K36)</f>
        <v>487</v>
      </c>
      <c r="L37" s="685">
        <f>K37/I37*100</f>
        <v>91.369606003752352</v>
      </c>
    </row>
    <row r="38" spans="1:12" x14ac:dyDescent="0.2">
      <c r="D38" s="172"/>
      <c r="E38" s="172"/>
      <c r="F38" s="172"/>
      <c r="G38" s="172"/>
      <c r="H38" s="172"/>
      <c r="I38" s="172"/>
      <c r="J38" s="172"/>
      <c r="K38" s="172"/>
      <c r="L38" s="172"/>
    </row>
    <row r="39" spans="1:12" x14ac:dyDescent="0.2">
      <c r="A39" s="689" t="s">
        <v>1342</v>
      </c>
      <c r="D39" s="172"/>
      <c r="E39" s="172"/>
      <c r="F39" s="172"/>
      <c r="G39" s="172"/>
      <c r="H39" s="172"/>
      <c r="I39" s="172"/>
      <c r="J39" s="172"/>
      <c r="K39" s="172"/>
      <c r="L39" s="172"/>
    </row>
  </sheetData>
  <mergeCells count="7">
    <mergeCell ref="A7:A8"/>
    <mergeCell ref="B7:B8"/>
    <mergeCell ref="D7:D8"/>
    <mergeCell ref="C7:C8"/>
    <mergeCell ref="A3:L3"/>
    <mergeCell ref="E7:H7"/>
    <mergeCell ref="I7:L7"/>
  </mergeCells>
  <printOptions horizontalCentered="1"/>
  <pageMargins left="0.65" right="0.53" top="1" bottom="0.5" header="0.3" footer="0.3"/>
  <pageSetup paperSize="130" scale="72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tabColor theme="0"/>
    <pageSetUpPr fitToPage="1"/>
  </sheetPr>
  <dimension ref="A1:L43"/>
  <sheetViews>
    <sheetView view="pageBreakPreview" zoomScale="60" zoomScaleNormal="64" workbookViewId="0">
      <selection activeCell="G34" sqref="G34"/>
    </sheetView>
  </sheetViews>
  <sheetFormatPr defaultColWidth="7.7109375" defaultRowHeight="15" x14ac:dyDescent="0.2"/>
  <cols>
    <col min="1" max="1" width="5.7109375" style="4" customWidth="1"/>
    <col min="2" max="3" width="22.7109375" style="4" customWidth="1"/>
    <col min="4" max="12" width="13.7109375" style="4" customWidth="1"/>
    <col min="13" max="242" width="9.140625" style="4" customWidth="1"/>
    <col min="243" max="243" width="5.7109375" style="4" customWidth="1"/>
    <col min="244" max="244" width="21.7109375" style="4" customWidth="1"/>
    <col min="245" max="245" width="20" style="4" customWidth="1"/>
    <col min="246" max="246" width="8.7109375" style="4" customWidth="1"/>
    <col min="247" max="249" width="7.7109375" style="4" customWidth="1"/>
    <col min="250" max="250" width="8.140625" style="4" customWidth="1"/>
    <col min="251" max="16384" width="7.7109375" style="4"/>
  </cols>
  <sheetData>
    <row r="1" spans="1:12" x14ac:dyDescent="0.2">
      <c r="A1" s="3" t="s">
        <v>694</v>
      </c>
    </row>
    <row r="3" spans="1:12" s="203" customFormat="1" ht="16.5" x14ac:dyDescent="0.2">
      <c r="A3" s="1215" t="s">
        <v>1030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  <c r="L3" s="1215"/>
    </row>
    <row r="4" spans="1:12" s="203" customFormat="1" ht="16.5" x14ac:dyDescent="0.2">
      <c r="F4" s="210" t="str">
        <f>'1'!E5</f>
        <v>KABUPATEN</v>
      </c>
      <c r="G4" s="206" t="str">
        <f>'1'!F5</f>
        <v>MOJOKERTO</v>
      </c>
    </row>
    <row r="5" spans="1:12" s="203" customFormat="1" ht="16.5" x14ac:dyDescent="0.2">
      <c r="F5" s="210" t="str">
        <f>'1'!E6</f>
        <v xml:space="preserve">TAHUN </v>
      </c>
      <c r="G5" s="206">
        <f>'1'!F6</f>
        <v>2021</v>
      </c>
    </row>
    <row r="6" spans="1:12" ht="15.75" thickBot="1" x14ac:dyDescent="0.25">
      <c r="D6" s="31"/>
      <c r="E6" s="31"/>
      <c r="F6" s="31"/>
      <c r="G6" s="31"/>
      <c r="H6" s="31"/>
      <c r="I6" s="31"/>
      <c r="J6" s="31"/>
      <c r="K6" s="31"/>
      <c r="L6" s="31"/>
    </row>
    <row r="7" spans="1:12" ht="15" customHeight="1" x14ac:dyDescent="0.2">
      <c r="A7" s="1380" t="s">
        <v>153</v>
      </c>
      <c r="B7" s="1380" t="s">
        <v>154</v>
      </c>
      <c r="C7" s="1380" t="s">
        <v>156</v>
      </c>
      <c r="D7" s="1294" t="s">
        <v>1026</v>
      </c>
      <c r="E7" s="1444" t="s">
        <v>640</v>
      </c>
      <c r="F7" s="1444"/>
      <c r="G7" s="1444" t="s">
        <v>641</v>
      </c>
      <c r="H7" s="1444"/>
      <c r="I7" s="1444" t="s">
        <v>642</v>
      </c>
      <c r="J7" s="1444"/>
      <c r="K7" s="1295" t="s">
        <v>1028</v>
      </c>
      <c r="L7" s="1295"/>
    </row>
    <row r="8" spans="1:12" ht="21" customHeight="1" x14ac:dyDescent="0.2">
      <c r="A8" s="1171"/>
      <c r="B8" s="1171"/>
      <c r="C8" s="1171"/>
      <c r="D8" s="1294"/>
      <c r="E8" s="1308"/>
      <c r="F8" s="1308"/>
      <c r="G8" s="1308"/>
      <c r="H8" s="1308"/>
      <c r="I8" s="1308"/>
      <c r="J8" s="1308"/>
      <c r="K8" s="1212"/>
      <c r="L8" s="1212"/>
    </row>
    <row r="9" spans="1:12" ht="31.5" customHeight="1" x14ac:dyDescent="0.2">
      <c r="A9" s="1171"/>
      <c r="B9" s="1171"/>
      <c r="C9" s="1171"/>
      <c r="D9" s="1294"/>
      <c r="E9" s="1308" t="s">
        <v>81</v>
      </c>
      <c r="F9" s="1308" t="s">
        <v>1029</v>
      </c>
      <c r="G9" s="1308" t="s">
        <v>81</v>
      </c>
      <c r="H9" s="1308" t="s">
        <v>1029</v>
      </c>
      <c r="I9" s="1308" t="s">
        <v>81</v>
      </c>
      <c r="J9" s="1442" t="s">
        <v>1029</v>
      </c>
      <c r="K9" s="1212"/>
      <c r="L9" s="1212"/>
    </row>
    <row r="10" spans="1:12" x14ac:dyDescent="0.2">
      <c r="A10" s="1172"/>
      <c r="B10" s="1172"/>
      <c r="C10" s="1172"/>
      <c r="D10" s="1295"/>
      <c r="E10" s="1308"/>
      <c r="F10" s="1308"/>
      <c r="G10" s="1308"/>
      <c r="H10" s="1308"/>
      <c r="I10" s="1308"/>
      <c r="J10" s="1443"/>
      <c r="K10" s="51" t="s">
        <v>161</v>
      </c>
      <c r="L10" s="51" t="s">
        <v>164</v>
      </c>
    </row>
    <row r="11" spans="1:12" ht="15" customHeight="1" x14ac:dyDescent="0.2">
      <c r="A11" s="74">
        <v>1</v>
      </c>
      <c r="B11" s="75">
        <v>2</v>
      </c>
      <c r="C11" s="74">
        <v>3</v>
      </c>
      <c r="D11" s="75">
        <v>4</v>
      </c>
      <c r="E11" s="74">
        <v>5</v>
      </c>
      <c r="F11" s="75">
        <v>6</v>
      </c>
      <c r="G11" s="74">
        <v>7</v>
      </c>
      <c r="H11" s="75">
        <v>8</v>
      </c>
      <c r="I11" s="74">
        <v>9</v>
      </c>
      <c r="J11" s="75">
        <v>10</v>
      </c>
      <c r="K11" s="74">
        <v>11</v>
      </c>
      <c r="L11" s="74">
        <v>12</v>
      </c>
    </row>
    <row r="12" spans="1:12" ht="15" customHeight="1" x14ac:dyDescent="0.2">
      <c r="A12" s="14">
        <f>'9'!A9</f>
        <v>1</v>
      </c>
      <c r="B12" s="14" t="str">
        <f>'9'!B9</f>
        <v>Sooko</v>
      </c>
      <c r="C12" s="14" t="str">
        <f>'9'!C9</f>
        <v>Sooko</v>
      </c>
      <c r="D12" s="241">
        <v>22361</v>
      </c>
      <c r="E12" s="430">
        <v>40</v>
      </c>
      <c r="F12" s="431">
        <v>40</v>
      </c>
      <c r="G12" s="430">
        <v>0</v>
      </c>
      <c r="H12" s="431">
        <v>0</v>
      </c>
      <c r="I12" s="432">
        <v>22310</v>
      </c>
      <c r="J12" s="430">
        <v>22327</v>
      </c>
      <c r="K12" s="467">
        <f>SUM(F12,H12,J12)</f>
        <v>22367</v>
      </c>
      <c r="L12" s="468">
        <f t="shared" ref="L12:L31" si="0">K12/D12*100</f>
        <v>100.02683243146551</v>
      </c>
    </row>
    <row r="13" spans="1:12" ht="15" customHeight="1" x14ac:dyDescent="0.2">
      <c r="A13" s="14">
        <f>'9'!A10</f>
        <v>2</v>
      </c>
      <c r="B13" s="14" t="str">
        <f>'9'!B10</f>
        <v>Trowulan</v>
      </c>
      <c r="C13" s="14" t="str">
        <f>'9'!C10</f>
        <v>Trowulan</v>
      </c>
      <c r="D13" s="236">
        <v>12140</v>
      </c>
      <c r="E13" s="430">
        <v>521</v>
      </c>
      <c r="F13" s="430">
        <v>566</v>
      </c>
      <c r="G13" s="430">
        <v>428</v>
      </c>
      <c r="H13" s="430">
        <v>466</v>
      </c>
      <c r="I13" s="433">
        <v>9405</v>
      </c>
      <c r="J13" s="430">
        <v>9620</v>
      </c>
      <c r="K13" s="467">
        <f t="shared" ref="K13:K31" si="1">SUM(F13,H13,J13)</f>
        <v>10652</v>
      </c>
      <c r="L13" s="456">
        <f t="shared" si="0"/>
        <v>87.742998352553542</v>
      </c>
    </row>
    <row r="14" spans="1:12" ht="15" customHeight="1" x14ac:dyDescent="0.2">
      <c r="A14" s="14">
        <f>'9'!A11</f>
        <v>3</v>
      </c>
      <c r="B14" s="14"/>
      <c r="C14" s="14" t="str">
        <f>'9'!C11</f>
        <v>Tawangsari</v>
      </c>
      <c r="D14" s="236">
        <v>12131</v>
      </c>
      <c r="E14" s="430">
        <v>1007</v>
      </c>
      <c r="F14" s="430">
        <v>1007</v>
      </c>
      <c r="G14" s="430">
        <v>92</v>
      </c>
      <c r="H14" s="430">
        <v>92</v>
      </c>
      <c r="I14" s="433">
        <v>9794</v>
      </c>
      <c r="J14" s="430">
        <v>9794</v>
      </c>
      <c r="K14" s="467">
        <f t="shared" si="1"/>
        <v>10893</v>
      </c>
      <c r="L14" s="456">
        <f>K14/D14*100</f>
        <v>89.794740746846927</v>
      </c>
    </row>
    <row r="15" spans="1:12" ht="15" customHeight="1" x14ac:dyDescent="0.2">
      <c r="A15" s="14">
        <f>'9'!A12</f>
        <v>4</v>
      </c>
      <c r="B15" s="14" t="str">
        <f>'9'!B12</f>
        <v>Puri</v>
      </c>
      <c r="C15" s="14" t="str">
        <f>'9'!C12</f>
        <v>Puri</v>
      </c>
      <c r="D15" s="236">
        <v>24690</v>
      </c>
      <c r="E15" s="430">
        <v>12</v>
      </c>
      <c r="F15" s="430">
        <v>52</v>
      </c>
      <c r="G15" s="430">
        <v>60</v>
      </c>
      <c r="H15" s="430">
        <v>60</v>
      </c>
      <c r="I15" s="433">
        <v>17871</v>
      </c>
      <c r="J15" s="430">
        <v>22453</v>
      </c>
      <c r="K15" s="467">
        <f t="shared" si="1"/>
        <v>22565</v>
      </c>
      <c r="L15" s="456">
        <f t="shared" si="0"/>
        <v>91.393276630214658</v>
      </c>
    </row>
    <row r="16" spans="1:12" ht="15" customHeight="1" x14ac:dyDescent="0.2">
      <c r="A16" s="14">
        <f>'9'!A13</f>
        <v>5</v>
      </c>
      <c r="B16" s="14" t="str">
        <f>'9'!B13</f>
        <v>Mojoanyar</v>
      </c>
      <c r="C16" s="14" t="str">
        <f>'9'!C13</f>
        <v>Gayaman</v>
      </c>
      <c r="D16" s="236">
        <v>16008</v>
      </c>
      <c r="E16" s="430">
        <v>23</v>
      </c>
      <c r="F16" s="430">
        <v>901</v>
      </c>
      <c r="G16" s="430">
        <v>0</v>
      </c>
      <c r="H16" s="430">
        <v>0</v>
      </c>
      <c r="I16" s="433">
        <v>11680</v>
      </c>
      <c r="J16" s="430">
        <v>13510</v>
      </c>
      <c r="K16" s="467">
        <f t="shared" si="1"/>
        <v>14411</v>
      </c>
      <c r="L16" s="456">
        <f t="shared" si="0"/>
        <v>90.023738130934532</v>
      </c>
    </row>
    <row r="17" spans="1:12" ht="15" customHeight="1" x14ac:dyDescent="0.2">
      <c r="A17" s="14">
        <f>'9'!A14</f>
        <v>6</v>
      </c>
      <c r="B17" s="14" t="str">
        <f>'9'!B14</f>
        <v>Bangsal</v>
      </c>
      <c r="C17" s="14" t="str">
        <f>'9'!C14</f>
        <v>Bangsal</v>
      </c>
      <c r="D17" s="236">
        <v>16798</v>
      </c>
      <c r="E17" s="430">
        <v>15</v>
      </c>
      <c r="F17" s="430">
        <v>64</v>
      </c>
      <c r="G17" s="430">
        <v>0</v>
      </c>
      <c r="H17" s="430">
        <v>0</v>
      </c>
      <c r="I17" s="433">
        <v>10459</v>
      </c>
      <c r="J17" s="430">
        <v>15574</v>
      </c>
      <c r="K17" s="467">
        <f t="shared" si="1"/>
        <v>15638</v>
      </c>
      <c r="L17" s="456">
        <f t="shared" si="0"/>
        <v>93.094416001904989</v>
      </c>
    </row>
    <row r="18" spans="1:12" ht="15" customHeight="1" x14ac:dyDescent="0.2">
      <c r="A18" s="14">
        <f>'9'!A15</f>
        <v>7</v>
      </c>
      <c r="B18" s="14" t="str">
        <f>'9'!B15</f>
        <v>Gedeg</v>
      </c>
      <c r="C18" s="14" t="str">
        <f>'9'!C15</f>
        <v>Gedeg</v>
      </c>
      <c r="D18" s="236">
        <v>11613</v>
      </c>
      <c r="E18" s="430">
        <v>1323</v>
      </c>
      <c r="F18" s="430">
        <v>314</v>
      </c>
      <c r="G18" s="430">
        <v>1134</v>
      </c>
      <c r="H18" s="430">
        <v>197</v>
      </c>
      <c r="I18" s="433">
        <v>11459</v>
      </c>
      <c r="J18" s="430">
        <v>11107</v>
      </c>
      <c r="K18" s="467">
        <f t="shared" si="1"/>
        <v>11618</v>
      </c>
      <c r="L18" s="456">
        <f t="shared" si="0"/>
        <v>100.04305519676224</v>
      </c>
    </row>
    <row r="19" spans="1:12" ht="15" customHeight="1" x14ac:dyDescent="0.2">
      <c r="A19" s="14">
        <f>'9'!A16</f>
        <v>8</v>
      </c>
      <c r="B19" s="14"/>
      <c r="C19" s="14" t="str">
        <f>'9'!C16</f>
        <v>Lespadangan</v>
      </c>
      <c r="D19" s="236">
        <v>7047</v>
      </c>
      <c r="E19" s="430">
        <v>0</v>
      </c>
      <c r="F19" s="430">
        <v>0</v>
      </c>
      <c r="G19" s="430">
        <v>0</v>
      </c>
      <c r="H19" s="430">
        <v>0</v>
      </c>
      <c r="I19" s="433">
        <v>5283</v>
      </c>
      <c r="J19" s="430">
        <v>6908</v>
      </c>
      <c r="K19" s="467">
        <f t="shared" si="1"/>
        <v>6908</v>
      </c>
      <c r="L19" s="456">
        <f t="shared" si="0"/>
        <v>98.027529445153974</v>
      </c>
    </row>
    <row r="20" spans="1:12" ht="15" customHeight="1" x14ac:dyDescent="0.2">
      <c r="A20" s="14">
        <f>'9'!A17</f>
        <v>9</v>
      </c>
      <c r="B20" s="14" t="str">
        <f>'9'!B17</f>
        <v>Kemlagi</v>
      </c>
      <c r="C20" s="14" t="str">
        <f>'9'!C17</f>
        <v>Kemlagi</v>
      </c>
      <c r="D20" s="236">
        <v>11497</v>
      </c>
      <c r="E20" s="430">
        <v>228</v>
      </c>
      <c r="F20" s="430">
        <v>458</v>
      </c>
      <c r="G20" s="430">
        <v>323</v>
      </c>
      <c r="H20" s="430">
        <v>510</v>
      </c>
      <c r="I20" s="433">
        <v>9448</v>
      </c>
      <c r="J20" s="430">
        <v>9474</v>
      </c>
      <c r="K20" s="467">
        <f t="shared" si="1"/>
        <v>10442</v>
      </c>
      <c r="L20" s="456">
        <f t="shared" si="0"/>
        <v>90.823693137340172</v>
      </c>
    </row>
    <row r="21" spans="1:12" ht="15" customHeight="1" x14ac:dyDescent="0.2">
      <c r="A21" s="14">
        <f>'9'!A18</f>
        <v>10</v>
      </c>
      <c r="B21" s="14"/>
      <c r="C21" s="14" t="str">
        <f>'9'!C18</f>
        <v>Kedungsari</v>
      </c>
      <c r="D21" s="236">
        <v>7761</v>
      </c>
      <c r="E21" s="430">
        <v>0</v>
      </c>
      <c r="F21" s="430">
        <v>0</v>
      </c>
      <c r="G21" s="430">
        <v>1417</v>
      </c>
      <c r="H21" s="430">
        <v>1599</v>
      </c>
      <c r="I21" s="433">
        <v>4599</v>
      </c>
      <c r="J21" s="430">
        <v>6103</v>
      </c>
      <c r="K21" s="467">
        <f t="shared" si="1"/>
        <v>7702</v>
      </c>
      <c r="L21" s="456">
        <f t="shared" si="0"/>
        <v>99.23978868702487</v>
      </c>
    </row>
    <row r="22" spans="1:12" ht="15" customHeight="1" x14ac:dyDescent="0.2">
      <c r="A22" s="14">
        <f>'9'!A19</f>
        <v>11</v>
      </c>
      <c r="B22" s="14" t="str">
        <f>'9'!B19</f>
        <v>Dawarblandong</v>
      </c>
      <c r="C22" s="14" t="str">
        <f>'9'!C19</f>
        <v>Dawarblandong</v>
      </c>
      <c r="D22" s="236">
        <v>16780</v>
      </c>
      <c r="E22" s="430">
        <v>37</v>
      </c>
      <c r="F22" s="430">
        <v>243</v>
      </c>
      <c r="G22" s="430">
        <v>2543</v>
      </c>
      <c r="H22" s="430">
        <v>3107</v>
      </c>
      <c r="I22" s="433">
        <v>5528</v>
      </c>
      <c r="J22" s="430">
        <v>10811</v>
      </c>
      <c r="K22" s="467">
        <f t="shared" si="1"/>
        <v>14161</v>
      </c>
      <c r="L22" s="456">
        <f t="shared" si="0"/>
        <v>84.392133492252682</v>
      </c>
    </row>
    <row r="23" spans="1:12" ht="15" customHeight="1" x14ac:dyDescent="0.2">
      <c r="A23" s="14">
        <f>'9'!A20</f>
        <v>12</v>
      </c>
      <c r="B23" s="14" t="str">
        <f>'9'!B20</f>
        <v>Jetis</v>
      </c>
      <c r="C23" s="14" t="str">
        <f>'9'!C20</f>
        <v>Kupang</v>
      </c>
      <c r="D23" s="236">
        <v>17149</v>
      </c>
      <c r="E23" s="430">
        <v>116</v>
      </c>
      <c r="F23" s="430">
        <v>350</v>
      </c>
      <c r="G23" s="430">
        <v>244</v>
      </c>
      <c r="H23" s="430">
        <v>344</v>
      </c>
      <c r="I23" s="433">
        <v>8482</v>
      </c>
      <c r="J23" s="430">
        <v>15416</v>
      </c>
      <c r="K23" s="467">
        <f t="shared" si="1"/>
        <v>16110</v>
      </c>
      <c r="L23" s="456">
        <f t="shared" si="0"/>
        <v>93.941337687328712</v>
      </c>
    </row>
    <row r="24" spans="1:12" ht="15" customHeight="1" x14ac:dyDescent="0.2">
      <c r="A24" s="14">
        <f>'9'!A21</f>
        <v>13</v>
      </c>
      <c r="B24" s="14"/>
      <c r="C24" s="14" t="str">
        <f>'9'!C21</f>
        <v>Jetis</v>
      </c>
      <c r="D24" s="236">
        <v>10872</v>
      </c>
      <c r="E24" s="430">
        <v>77</v>
      </c>
      <c r="F24" s="430">
        <v>77</v>
      </c>
      <c r="G24" s="430">
        <v>80</v>
      </c>
      <c r="H24" s="430">
        <v>259</v>
      </c>
      <c r="I24" s="433">
        <v>8443</v>
      </c>
      <c r="J24" s="430">
        <v>9536</v>
      </c>
      <c r="K24" s="467">
        <f t="shared" si="1"/>
        <v>9872</v>
      </c>
      <c r="L24" s="456">
        <f t="shared" si="0"/>
        <v>90.802060338484182</v>
      </c>
    </row>
    <row r="25" spans="1:12" ht="15" customHeight="1" x14ac:dyDescent="0.2">
      <c r="A25" s="14">
        <f>'9'!A22</f>
        <v>14</v>
      </c>
      <c r="B25" s="14" t="str">
        <f>'9'!B22</f>
        <v>Mojosari</v>
      </c>
      <c r="C25" s="14" t="str">
        <f>'9'!C22</f>
        <v>Mojosari</v>
      </c>
      <c r="D25" s="236">
        <v>12979</v>
      </c>
      <c r="E25" s="430">
        <v>14</v>
      </c>
      <c r="F25" s="430">
        <v>42</v>
      </c>
      <c r="G25" s="430">
        <v>3739</v>
      </c>
      <c r="H25" s="430">
        <v>3876</v>
      </c>
      <c r="I25" s="433">
        <v>3892</v>
      </c>
      <c r="J25" s="430">
        <v>6761</v>
      </c>
      <c r="K25" s="467">
        <f t="shared" si="1"/>
        <v>10679</v>
      </c>
      <c r="L25" s="456">
        <f t="shared" si="0"/>
        <v>82.279066183835425</v>
      </c>
    </row>
    <row r="26" spans="1:12" ht="15" customHeight="1" x14ac:dyDescent="0.2">
      <c r="A26" s="14">
        <f>'9'!A23</f>
        <v>15</v>
      </c>
      <c r="B26" s="14"/>
      <c r="C26" s="14" t="str">
        <f>'9'!C23</f>
        <v>Modopuro</v>
      </c>
      <c r="D26" s="236">
        <v>12211</v>
      </c>
      <c r="E26" s="430">
        <v>173</v>
      </c>
      <c r="F26" s="430">
        <v>694</v>
      </c>
      <c r="G26" s="430">
        <v>0</v>
      </c>
      <c r="H26" s="430">
        <v>0</v>
      </c>
      <c r="I26" s="433">
        <v>3036</v>
      </c>
      <c r="J26" s="430">
        <v>9291</v>
      </c>
      <c r="K26" s="467">
        <f t="shared" si="1"/>
        <v>9985</v>
      </c>
      <c r="L26" s="456">
        <f t="shared" si="0"/>
        <v>81.770534763737615</v>
      </c>
    </row>
    <row r="27" spans="1:12" ht="15" customHeight="1" x14ac:dyDescent="0.2">
      <c r="A27" s="14">
        <f>'9'!A24</f>
        <v>16</v>
      </c>
      <c r="B27" s="14" t="str">
        <f>'9'!B24</f>
        <v>Pungging</v>
      </c>
      <c r="C27" s="14" t="str">
        <f>'9'!C24</f>
        <v>Pungging</v>
      </c>
      <c r="D27" s="236">
        <v>17214</v>
      </c>
      <c r="E27" s="430">
        <v>869</v>
      </c>
      <c r="F27" s="430">
        <v>1732</v>
      </c>
      <c r="G27" s="430">
        <v>10</v>
      </c>
      <c r="H27" s="430">
        <v>10</v>
      </c>
      <c r="I27" s="433">
        <v>14115</v>
      </c>
      <c r="J27" s="430">
        <v>14115</v>
      </c>
      <c r="K27" s="467">
        <f t="shared" si="1"/>
        <v>15857</v>
      </c>
      <c r="L27" s="456">
        <f t="shared" si="0"/>
        <v>92.116881607993491</v>
      </c>
    </row>
    <row r="28" spans="1:12" ht="15" customHeight="1" x14ac:dyDescent="0.2">
      <c r="A28" s="14">
        <f>'9'!A25</f>
        <v>17</v>
      </c>
      <c r="B28" s="14"/>
      <c r="C28" s="14" t="str">
        <f>'9'!C25</f>
        <v>Watukenongo</v>
      </c>
      <c r="D28" s="236">
        <v>8227</v>
      </c>
      <c r="E28" s="430">
        <v>112</v>
      </c>
      <c r="F28" s="430">
        <v>243</v>
      </c>
      <c r="G28" s="430">
        <v>7</v>
      </c>
      <c r="H28" s="430">
        <v>7</v>
      </c>
      <c r="I28" s="433">
        <v>5335</v>
      </c>
      <c r="J28" s="430">
        <v>5335</v>
      </c>
      <c r="K28" s="467">
        <f t="shared" si="1"/>
        <v>5585</v>
      </c>
      <c r="L28" s="456">
        <f t="shared" si="0"/>
        <v>67.88622827276042</v>
      </c>
    </row>
    <row r="29" spans="1:12" ht="15" customHeight="1" x14ac:dyDescent="0.2">
      <c r="A29" s="14">
        <f>'9'!A26</f>
        <v>18</v>
      </c>
      <c r="B29" s="14" t="str">
        <f>'9'!B26</f>
        <v>Ngoro</v>
      </c>
      <c r="C29" s="14" t="str">
        <f>'9'!C26</f>
        <v>Ngoro</v>
      </c>
      <c r="D29" s="236">
        <v>16589</v>
      </c>
      <c r="E29" s="430">
        <v>0</v>
      </c>
      <c r="F29" s="430">
        <v>0</v>
      </c>
      <c r="G29" s="430">
        <v>2757</v>
      </c>
      <c r="H29" s="430">
        <v>2940</v>
      </c>
      <c r="I29" s="433">
        <v>12989</v>
      </c>
      <c r="J29" s="430">
        <v>13292</v>
      </c>
      <c r="K29" s="467">
        <f t="shared" si="1"/>
        <v>16232</v>
      </c>
      <c r="L29" s="456">
        <f t="shared" si="0"/>
        <v>97.847971547410936</v>
      </c>
    </row>
    <row r="30" spans="1:12" ht="15" customHeight="1" x14ac:dyDescent="0.2">
      <c r="A30" s="14">
        <f>'9'!A27</f>
        <v>19</v>
      </c>
      <c r="B30" s="14"/>
      <c r="C30" s="14" t="str">
        <f>'9'!C27</f>
        <v>Manduro</v>
      </c>
      <c r="D30" s="236">
        <v>10181</v>
      </c>
      <c r="E30" s="430">
        <v>203</v>
      </c>
      <c r="F30" s="430">
        <v>341</v>
      </c>
      <c r="G30" s="430">
        <v>0</v>
      </c>
      <c r="H30" s="430">
        <v>0</v>
      </c>
      <c r="I30" s="433">
        <v>5871</v>
      </c>
      <c r="J30" s="430">
        <v>9792</v>
      </c>
      <c r="K30" s="467">
        <f t="shared" si="1"/>
        <v>10133</v>
      </c>
      <c r="L30" s="456">
        <f t="shared" si="0"/>
        <v>99.528533542873973</v>
      </c>
    </row>
    <row r="31" spans="1:12" ht="15" customHeight="1" x14ac:dyDescent="0.2">
      <c r="A31" s="14">
        <f>'9'!A28</f>
        <v>20</v>
      </c>
      <c r="B31" s="14" t="str">
        <f>'9'!B28</f>
        <v>Dlanggu</v>
      </c>
      <c r="C31" s="14" t="str">
        <f>'9'!C28</f>
        <v>Dlanggu</v>
      </c>
      <c r="D31" s="236">
        <v>18485</v>
      </c>
      <c r="E31" s="430">
        <v>350</v>
      </c>
      <c r="F31" s="430">
        <v>1180</v>
      </c>
      <c r="G31" s="430">
        <v>212</v>
      </c>
      <c r="H31" s="430">
        <v>241</v>
      </c>
      <c r="I31" s="433">
        <v>15600</v>
      </c>
      <c r="J31" s="430">
        <v>15630</v>
      </c>
      <c r="K31" s="467">
        <f t="shared" si="1"/>
        <v>17051</v>
      </c>
      <c r="L31" s="456">
        <f t="shared" si="0"/>
        <v>92.242358669191233</v>
      </c>
    </row>
    <row r="32" spans="1:12" ht="15" customHeight="1" x14ac:dyDescent="0.2">
      <c r="A32" s="14">
        <f>'9'!A29</f>
        <v>21</v>
      </c>
      <c r="B32" s="14" t="str">
        <f>'9'!B29</f>
        <v>Kutorejo</v>
      </c>
      <c r="C32" s="14" t="str">
        <f>'9'!C29</f>
        <v>Kutorejo</v>
      </c>
      <c r="D32" s="236">
        <v>11232</v>
      </c>
      <c r="E32" s="430">
        <v>0</v>
      </c>
      <c r="F32" s="430">
        <v>0</v>
      </c>
      <c r="G32" s="430">
        <v>501</v>
      </c>
      <c r="H32" s="430">
        <v>534</v>
      </c>
      <c r="I32" s="433">
        <v>6796</v>
      </c>
      <c r="J32" s="430">
        <v>9698</v>
      </c>
      <c r="K32" s="467">
        <f t="shared" ref="K32:K37" si="2">SUM(F32,H32,J32)</f>
        <v>10232</v>
      </c>
      <c r="L32" s="456">
        <f t="shared" ref="L32:L38" si="3">K32/D32*100</f>
        <v>91.096866096866094</v>
      </c>
    </row>
    <row r="33" spans="1:12" ht="15" customHeight="1" x14ac:dyDescent="0.2">
      <c r="A33" s="14">
        <f>'9'!A30</f>
        <v>22</v>
      </c>
      <c r="B33" s="14"/>
      <c r="C33" s="14" t="str">
        <f>'9'!C30</f>
        <v>Pesanggrahan</v>
      </c>
      <c r="D33" s="236">
        <v>10488</v>
      </c>
      <c r="E33" s="430">
        <v>1</v>
      </c>
      <c r="F33" s="430">
        <v>483</v>
      </c>
      <c r="G33" s="430">
        <v>354</v>
      </c>
      <c r="H33" s="430">
        <v>354</v>
      </c>
      <c r="I33" s="433">
        <v>7322</v>
      </c>
      <c r="J33" s="430">
        <v>7515</v>
      </c>
      <c r="K33" s="467">
        <f t="shared" si="2"/>
        <v>8352</v>
      </c>
      <c r="L33" s="456">
        <f t="shared" si="3"/>
        <v>79.633867276887869</v>
      </c>
    </row>
    <row r="34" spans="1:12" ht="15" customHeight="1" x14ac:dyDescent="0.2">
      <c r="A34" s="14">
        <f>'9'!A31</f>
        <v>23</v>
      </c>
      <c r="B34" s="14" t="str">
        <f>'9'!B31</f>
        <v>Pacet</v>
      </c>
      <c r="C34" s="14" t="str">
        <f>'9'!C31</f>
        <v>Pacet</v>
      </c>
      <c r="D34" s="236">
        <v>10750</v>
      </c>
      <c r="E34" s="430">
        <v>427</v>
      </c>
      <c r="F34" s="430">
        <v>854</v>
      </c>
      <c r="G34" s="430">
        <v>0</v>
      </c>
      <c r="H34" s="430">
        <v>0</v>
      </c>
      <c r="I34" s="433">
        <v>9021</v>
      </c>
      <c r="J34" s="430">
        <v>9021</v>
      </c>
      <c r="K34" s="467">
        <f t="shared" si="2"/>
        <v>9875</v>
      </c>
      <c r="L34" s="456">
        <f t="shared" si="3"/>
        <v>91.860465116279073</v>
      </c>
    </row>
    <row r="35" spans="1:12" ht="15" customHeight="1" x14ac:dyDescent="0.2">
      <c r="A35" s="14">
        <f>'9'!A32</f>
        <v>24</v>
      </c>
      <c r="B35" s="14"/>
      <c r="C35" s="14" t="str">
        <f>'9'!C32</f>
        <v>Pandan</v>
      </c>
      <c r="D35" s="236">
        <v>9114</v>
      </c>
      <c r="E35" s="430">
        <v>123</v>
      </c>
      <c r="F35" s="430">
        <v>2616</v>
      </c>
      <c r="G35" s="430">
        <v>0</v>
      </c>
      <c r="H35" s="430">
        <v>0</v>
      </c>
      <c r="I35" s="433">
        <v>6495</v>
      </c>
      <c r="J35" s="430">
        <v>3994</v>
      </c>
      <c r="K35" s="467">
        <f t="shared" si="2"/>
        <v>6610</v>
      </c>
      <c r="L35" s="456">
        <f t="shared" si="3"/>
        <v>72.525784507351332</v>
      </c>
    </row>
    <row r="36" spans="1:12" ht="15" customHeight="1" x14ac:dyDescent="0.2">
      <c r="A36" s="14">
        <f>'9'!A33</f>
        <v>25</v>
      </c>
      <c r="B36" s="14" t="str">
        <f>'9'!B33</f>
        <v>Trawas</v>
      </c>
      <c r="C36" s="14" t="str">
        <f>'9'!C33</f>
        <v>Trawas</v>
      </c>
      <c r="D36" s="236">
        <v>10439</v>
      </c>
      <c r="E36" s="430">
        <v>847</v>
      </c>
      <c r="F36" s="430">
        <v>888</v>
      </c>
      <c r="G36" s="430">
        <v>11</v>
      </c>
      <c r="H36" s="430">
        <v>11</v>
      </c>
      <c r="I36" s="433">
        <v>8008</v>
      </c>
      <c r="J36" s="430">
        <v>8008</v>
      </c>
      <c r="K36" s="467">
        <f t="shared" si="2"/>
        <v>8907</v>
      </c>
      <c r="L36" s="456">
        <f t="shared" si="3"/>
        <v>85.324264776319566</v>
      </c>
    </row>
    <row r="37" spans="1:12" ht="15" customHeight="1" x14ac:dyDescent="0.2">
      <c r="A37" s="14">
        <f>'9'!A34</f>
        <v>26</v>
      </c>
      <c r="B37" s="14" t="str">
        <f>'9'!B34</f>
        <v>Gondang</v>
      </c>
      <c r="C37" s="14" t="str">
        <f>'9'!C34</f>
        <v>Gondang</v>
      </c>
      <c r="D37" s="236">
        <v>14314</v>
      </c>
      <c r="E37" s="430">
        <v>2</v>
      </c>
      <c r="F37" s="430">
        <v>183</v>
      </c>
      <c r="G37" s="430">
        <v>7</v>
      </c>
      <c r="H37" s="430">
        <v>10</v>
      </c>
      <c r="I37" s="433">
        <v>9105</v>
      </c>
      <c r="J37" s="430">
        <v>10347</v>
      </c>
      <c r="K37" s="467">
        <f t="shared" si="2"/>
        <v>10540</v>
      </c>
      <c r="L37" s="456">
        <f t="shared" si="3"/>
        <v>73.634204275534444</v>
      </c>
    </row>
    <row r="38" spans="1:12" ht="15" customHeight="1" x14ac:dyDescent="0.2">
      <c r="A38" s="14">
        <f>'9'!A35</f>
        <v>27</v>
      </c>
      <c r="B38" s="14" t="str">
        <f>'9'!B35</f>
        <v>Jatirejo</v>
      </c>
      <c r="C38" s="14" t="str">
        <f>'9'!C35</f>
        <v>Jatirejo</v>
      </c>
      <c r="D38" s="236">
        <v>14473</v>
      </c>
      <c r="E38" s="430">
        <v>2</v>
      </c>
      <c r="F38" s="430">
        <v>134</v>
      </c>
      <c r="G38" s="430">
        <v>7</v>
      </c>
      <c r="H38" s="430">
        <v>8</v>
      </c>
      <c r="I38" s="433">
        <v>7909</v>
      </c>
      <c r="J38" s="430">
        <v>12932</v>
      </c>
      <c r="K38" s="467">
        <f>F38+H38+J38</f>
        <v>13074</v>
      </c>
      <c r="L38" s="456">
        <f t="shared" si="3"/>
        <v>90.33372486699372</v>
      </c>
    </row>
    <row r="39" spans="1:12" ht="20.25" customHeight="1" thickBot="1" x14ac:dyDescent="0.25">
      <c r="A39" s="227" t="s">
        <v>157</v>
      </c>
      <c r="B39" s="227"/>
      <c r="C39" s="227"/>
      <c r="D39" s="454">
        <f t="shared" ref="D39:K39" si="4">SUM(D12:D38)</f>
        <v>363543</v>
      </c>
      <c r="E39" s="454">
        <f t="shared" si="4"/>
        <v>6522</v>
      </c>
      <c r="F39" s="454">
        <f t="shared" si="4"/>
        <v>13462</v>
      </c>
      <c r="G39" s="454">
        <f t="shared" si="4"/>
        <v>13926</v>
      </c>
      <c r="H39" s="454">
        <f t="shared" si="4"/>
        <v>14625</v>
      </c>
      <c r="I39" s="454">
        <f t="shared" si="4"/>
        <v>250255</v>
      </c>
      <c r="J39" s="454">
        <f t="shared" si="4"/>
        <v>298364</v>
      </c>
      <c r="K39" s="454">
        <f t="shared" si="4"/>
        <v>326451</v>
      </c>
      <c r="L39" s="466">
        <f>K39/D39*100</f>
        <v>89.797080400392801</v>
      </c>
    </row>
    <row r="40" spans="1:12" ht="19.5" customHeight="1" x14ac:dyDescent="0.2">
      <c r="D40" s="161"/>
      <c r="E40" s="161"/>
      <c r="F40" s="161"/>
      <c r="G40" s="161"/>
      <c r="H40" s="161"/>
      <c r="I40" s="161"/>
      <c r="J40" s="161"/>
    </row>
    <row r="41" spans="1:12" x14ac:dyDescent="0.2">
      <c r="A41" s="177" t="s">
        <v>1342</v>
      </c>
    </row>
    <row r="43" spans="1:12" x14ac:dyDescent="0.2">
      <c r="G43" s="46"/>
    </row>
  </sheetData>
  <mergeCells count="15">
    <mergeCell ref="A3:L3"/>
    <mergeCell ref="E7:F8"/>
    <mergeCell ref="G7:H8"/>
    <mergeCell ref="I7:J8"/>
    <mergeCell ref="K7:L9"/>
    <mergeCell ref="G9:G10"/>
    <mergeCell ref="H9:H10"/>
    <mergeCell ref="I9:I10"/>
    <mergeCell ref="A7:A10"/>
    <mergeCell ref="B7:B10"/>
    <mergeCell ref="C7:C10"/>
    <mergeCell ref="D7:D10"/>
    <mergeCell ref="F9:F10"/>
    <mergeCell ref="E9:E10"/>
    <mergeCell ref="J9:J10"/>
  </mergeCells>
  <printOptions horizontalCentered="1"/>
  <pageMargins left="0.61" right="0.44" top="1.1499999999999999" bottom="0.4" header="0" footer="0"/>
  <pageSetup paperSize="130" scale="72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pageSetUpPr fitToPage="1"/>
  </sheetPr>
  <dimension ref="A1:N41"/>
  <sheetViews>
    <sheetView view="pageBreakPreview" zoomScale="60" zoomScaleNormal="55" workbookViewId="0">
      <selection activeCell="M29" sqref="M29"/>
    </sheetView>
  </sheetViews>
  <sheetFormatPr defaultColWidth="11.42578125" defaultRowHeight="15" x14ac:dyDescent="0.2"/>
  <cols>
    <col min="1" max="1" width="5.7109375" style="4" customWidth="1"/>
    <col min="2" max="3" width="20.7109375" style="4" customWidth="1"/>
    <col min="4" max="4" width="17.140625" style="4" customWidth="1"/>
    <col min="5" max="5" width="14.28515625" style="4" customWidth="1"/>
    <col min="6" max="14" width="13.7109375" style="4" customWidth="1"/>
    <col min="15" max="16384" width="11.42578125" style="4"/>
  </cols>
  <sheetData>
    <row r="1" spans="1:14" x14ac:dyDescent="0.2">
      <c r="A1" s="3" t="s">
        <v>392</v>
      </c>
    </row>
    <row r="3" spans="1:14" s="203" customFormat="1" ht="16.5" x14ac:dyDescent="0.2">
      <c r="A3" s="1215" t="s">
        <v>326</v>
      </c>
      <c r="B3" s="1215"/>
      <c r="C3" s="1215"/>
      <c r="D3" s="1215"/>
      <c r="E3" s="1215"/>
      <c r="F3" s="1215"/>
      <c r="G3" s="1215"/>
      <c r="H3" s="1215"/>
      <c r="I3" s="1215"/>
      <c r="J3" s="1215"/>
    </row>
    <row r="4" spans="1:14" s="203" customFormat="1" ht="16.5" x14ac:dyDescent="0.2">
      <c r="E4" s="210" t="str">
        <f>'1'!E5</f>
        <v>KABUPATEN</v>
      </c>
      <c r="F4" s="206" t="str">
        <f>'1'!F5</f>
        <v>MOJOKERTO</v>
      </c>
      <c r="H4" s="207"/>
      <c r="I4" s="207"/>
      <c r="J4" s="207"/>
      <c r="K4" s="207"/>
      <c r="L4" s="207"/>
      <c r="M4" s="207"/>
      <c r="N4" s="207"/>
    </row>
    <row r="5" spans="1:14" s="203" customFormat="1" ht="16.5" x14ac:dyDescent="0.2">
      <c r="E5" s="210" t="str">
        <f>'1'!E6</f>
        <v xml:space="preserve">TAHUN </v>
      </c>
      <c r="F5" s="206">
        <f>'1'!F6</f>
        <v>2021</v>
      </c>
      <c r="H5" s="207"/>
      <c r="I5" s="207"/>
      <c r="J5" s="207"/>
      <c r="K5" s="207"/>
      <c r="L5" s="207"/>
      <c r="M5" s="207"/>
      <c r="N5" s="207"/>
    </row>
    <row r="6" spans="1:14" ht="15.75" thickBot="1" x14ac:dyDescent="0.25">
      <c r="H6" s="1"/>
      <c r="I6" s="1"/>
      <c r="J6" s="1"/>
      <c r="K6" s="1"/>
      <c r="L6" s="1"/>
      <c r="M6" s="1"/>
    </row>
    <row r="7" spans="1:14" ht="26.25" customHeight="1" x14ac:dyDescent="0.2">
      <c r="A7" s="1380" t="s">
        <v>153</v>
      </c>
      <c r="B7" s="1380" t="s">
        <v>154</v>
      </c>
      <c r="C7" s="1380" t="s">
        <v>156</v>
      </c>
      <c r="D7" s="1437" t="s">
        <v>281</v>
      </c>
      <c r="E7" s="1434" t="s">
        <v>270</v>
      </c>
      <c r="F7" s="1435"/>
      <c r="G7" s="1435"/>
      <c r="H7" s="1435"/>
      <c r="I7" s="1435"/>
      <c r="J7" s="1436"/>
    </row>
    <row r="8" spans="1:14" ht="33" customHeight="1" x14ac:dyDescent="0.2">
      <c r="A8" s="1171"/>
      <c r="B8" s="1171"/>
      <c r="C8" s="1171"/>
      <c r="D8" s="1165"/>
      <c r="E8" s="1212" t="s">
        <v>285</v>
      </c>
      <c r="F8" s="1212"/>
      <c r="G8" s="1212" t="s">
        <v>328</v>
      </c>
      <c r="H8" s="1212"/>
      <c r="I8" s="1212" t="s">
        <v>327</v>
      </c>
      <c r="J8" s="1212"/>
    </row>
    <row r="9" spans="1:14" ht="18" customHeight="1" x14ac:dyDescent="0.2">
      <c r="A9" s="1172"/>
      <c r="B9" s="1172"/>
      <c r="C9" s="1172"/>
      <c r="D9" s="1166"/>
      <c r="E9" s="37" t="s">
        <v>161</v>
      </c>
      <c r="F9" s="37" t="s">
        <v>164</v>
      </c>
      <c r="G9" s="37" t="s">
        <v>161</v>
      </c>
      <c r="H9" s="37" t="s">
        <v>164</v>
      </c>
      <c r="I9" s="37" t="s">
        <v>161</v>
      </c>
      <c r="J9" s="37" t="s">
        <v>164</v>
      </c>
    </row>
    <row r="10" spans="1:14" x14ac:dyDescent="0.2">
      <c r="A10" s="129">
        <v>1</v>
      </c>
      <c r="B10" s="129">
        <v>2</v>
      </c>
      <c r="C10" s="129">
        <v>3</v>
      </c>
      <c r="D10" s="129">
        <v>4</v>
      </c>
      <c r="E10" s="129">
        <v>5</v>
      </c>
      <c r="F10" s="129">
        <v>6</v>
      </c>
      <c r="G10" s="129">
        <v>7</v>
      </c>
      <c r="H10" s="129">
        <v>8</v>
      </c>
      <c r="I10" s="129">
        <v>9</v>
      </c>
      <c r="J10" s="129">
        <v>10</v>
      </c>
    </row>
    <row r="11" spans="1:14" ht="15" customHeight="1" x14ac:dyDescent="0.2">
      <c r="A11" s="12">
        <f>'9'!A9</f>
        <v>1</v>
      </c>
      <c r="B11" s="12" t="str">
        <f>'9'!B9</f>
        <v>Sooko</v>
      </c>
      <c r="C11" s="12" t="str">
        <f>'9'!C9</f>
        <v>Sooko</v>
      </c>
      <c r="D11" s="7">
        <v>15</v>
      </c>
      <c r="E11" s="455">
        <v>15</v>
      </c>
      <c r="F11" s="456">
        <f>E11/D11*100</f>
        <v>100</v>
      </c>
      <c r="G11" s="236">
        <v>11</v>
      </c>
      <c r="H11" s="456">
        <f>G11/D11*100</f>
        <v>73.333333333333329</v>
      </c>
      <c r="I11" s="455">
        <v>0</v>
      </c>
      <c r="J11" s="456">
        <f>I11/D11*100</f>
        <v>0</v>
      </c>
    </row>
    <row r="12" spans="1:14" ht="15" customHeight="1" x14ac:dyDescent="0.2">
      <c r="A12" s="12">
        <f>'9'!A10</f>
        <v>2</v>
      </c>
      <c r="B12" s="12" t="str">
        <f>'9'!B10</f>
        <v>Trowulan</v>
      </c>
      <c r="C12" s="12" t="str">
        <f>'9'!C10</f>
        <v>Trowulan</v>
      </c>
      <c r="D12" s="7">
        <v>9</v>
      </c>
      <c r="E12" s="455">
        <v>9</v>
      </c>
      <c r="F12" s="456">
        <f t="shared" ref="F12:F30" si="0">E12/D12*100</f>
        <v>100</v>
      </c>
      <c r="G12" s="236">
        <v>8</v>
      </c>
      <c r="H12" s="456">
        <f>G12/D12*100</f>
        <v>88.888888888888886</v>
      </c>
      <c r="I12" s="455">
        <v>0</v>
      </c>
      <c r="J12" s="456">
        <f t="shared" ref="J12:J30" si="1">I12/D12*100</f>
        <v>0</v>
      </c>
    </row>
    <row r="13" spans="1:14" ht="15" customHeight="1" x14ac:dyDescent="0.2">
      <c r="A13" s="12">
        <f>'9'!A11</f>
        <v>3</v>
      </c>
      <c r="B13" s="12"/>
      <c r="C13" s="12" t="str">
        <f>'9'!C11</f>
        <v>Tawangsari</v>
      </c>
      <c r="D13" s="7">
        <v>7</v>
      </c>
      <c r="E13" s="455">
        <v>7</v>
      </c>
      <c r="F13" s="456">
        <f>E13/D13*100</f>
        <v>100</v>
      </c>
      <c r="G13" s="236">
        <v>7</v>
      </c>
      <c r="H13" s="456">
        <f>G13/D13*100</f>
        <v>100</v>
      </c>
      <c r="I13" s="455">
        <v>0</v>
      </c>
      <c r="J13" s="456">
        <f>I13/D13*100</f>
        <v>0</v>
      </c>
    </row>
    <row r="14" spans="1:14" ht="15" customHeight="1" x14ac:dyDescent="0.2">
      <c r="A14" s="12">
        <f>'9'!A12</f>
        <v>4</v>
      </c>
      <c r="B14" s="12" t="str">
        <f>'9'!B12</f>
        <v>Puri</v>
      </c>
      <c r="C14" s="12" t="str">
        <f>'9'!C12</f>
        <v>Puri</v>
      </c>
      <c r="D14" s="7">
        <v>16</v>
      </c>
      <c r="E14" s="455">
        <v>16</v>
      </c>
      <c r="F14" s="456">
        <f t="shared" si="0"/>
        <v>100</v>
      </c>
      <c r="G14" s="236">
        <v>6</v>
      </c>
      <c r="H14" s="456">
        <f>G14/D14*100</f>
        <v>37.5</v>
      </c>
      <c r="I14" s="455">
        <v>0</v>
      </c>
      <c r="J14" s="456">
        <f>I14/D14*100</f>
        <v>0</v>
      </c>
    </row>
    <row r="15" spans="1:14" ht="15" customHeight="1" x14ac:dyDescent="0.2">
      <c r="A15" s="12">
        <f>'9'!A13</f>
        <v>5</v>
      </c>
      <c r="B15" s="12" t="str">
        <f>'9'!B13</f>
        <v>Mojoanyar</v>
      </c>
      <c r="C15" s="12" t="str">
        <f>'9'!C13</f>
        <v>Gayaman</v>
      </c>
      <c r="D15" s="7">
        <v>12</v>
      </c>
      <c r="E15" s="455">
        <v>12</v>
      </c>
      <c r="F15" s="456">
        <f t="shared" si="0"/>
        <v>100</v>
      </c>
      <c r="G15" s="236">
        <v>7</v>
      </c>
      <c r="H15" s="456">
        <f>G15/D15*100</f>
        <v>58.333333333333336</v>
      </c>
      <c r="I15" s="455">
        <v>0</v>
      </c>
      <c r="J15" s="456">
        <f>I15/D15*100</f>
        <v>0</v>
      </c>
    </row>
    <row r="16" spans="1:14" ht="15" customHeight="1" x14ac:dyDescent="0.2">
      <c r="A16" s="12">
        <f>'9'!A14</f>
        <v>6</v>
      </c>
      <c r="B16" s="12" t="str">
        <f>'9'!B14</f>
        <v>Bangsal</v>
      </c>
      <c r="C16" s="12" t="str">
        <f>'9'!C14</f>
        <v>Bangsal</v>
      </c>
      <c r="D16" s="7">
        <v>17</v>
      </c>
      <c r="E16" s="455">
        <v>17</v>
      </c>
      <c r="F16" s="456">
        <f t="shared" si="0"/>
        <v>100</v>
      </c>
      <c r="G16" s="236">
        <v>17</v>
      </c>
      <c r="H16" s="456">
        <f t="shared" ref="H16:H38" si="2">G16/D16*100</f>
        <v>100</v>
      </c>
      <c r="I16" s="455">
        <v>0</v>
      </c>
      <c r="J16" s="456">
        <f t="shared" si="1"/>
        <v>0</v>
      </c>
    </row>
    <row r="17" spans="1:10" ht="15" customHeight="1" x14ac:dyDescent="0.2">
      <c r="A17" s="12">
        <f>'9'!A15</f>
        <v>7</v>
      </c>
      <c r="B17" s="12" t="str">
        <f>'9'!B15</f>
        <v>Gedeg</v>
      </c>
      <c r="C17" s="12" t="str">
        <f>'9'!C15</f>
        <v>Gedeg</v>
      </c>
      <c r="D17" s="7">
        <v>10</v>
      </c>
      <c r="E17" s="455">
        <v>10</v>
      </c>
      <c r="F17" s="456">
        <f t="shared" si="0"/>
        <v>100</v>
      </c>
      <c r="G17" s="236">
        <v>4</v>
      </c>
      <c r="H17" s="456">
        <f t="shared" si="2"/>
        <v>40</v>
      </c>
      <c r="I17" s="455">
        <v>0</v>
      </c>
      <c r="J17" s="456">
        <f t="shared" si="1"/>
        <v>0</v>
      </c>
    </row>
    <row r="18" spans="1:10" ht="15" customHeight="1" x14ac:dyDescent="0.2">
      <c r="A18" s="12">
        <f>'9'!A16</f>
        <v>8</v>
      </c>
      <c r="B18" s="12"/>
      <c r="C18" s="12" t="str">
        <f>'9'!C16</f>
        <v>Lespadangan</v>
      </c>
      <c r="D18" s="7">
        <v>4</v>
      </c>
      <c r="E18" s="455">
        <v>4</v>
      </c>
      <c r="F18" s="456">
        <f t="shared" si="0"/>
        <v>100</v>
      </c>
      <c r="G18" s="236">
        <v>2</v>
      </c>
      <c r="H18" s="456">
        <f t="shared" si="2"/>
        <v>50</v>
      </c>
      <c r="I18" s="455">
        <v>0</v>
      </c>
      <c r="J18" s="456">
        <f t="shared" si="1"/>
        <v>0</v>
      </c>
    </row>
    <row r="19" spans="1:10" ht="15" customHeight="1" x14ac:dyDescent="0.2">
      <c r="A19" s="12">
        <f>'9'!A17</f>
        <v>9</v>
      </c>
      <c r="B19" s="12" t="str">
        <f>'9'!B17</f>
        <v>Kemlagi</v>
      </c>
      <c r="C19" s="12" t="str">
        <f>'9'!C17</f>
        <v>Kemlagi</v>
      </c>
      <c r="D19" s="7">
        <v>12</v>
      </c>
      <c r="E19" s="455">
        <v>12</v>
      </c>
      <c r="F19" s="456">
        <f t="shared" si="0"/>
        <v>100</v>
      </c>
      <c r="G19" s="236">
        <v>11</v>
      </c>
      <c r="H19" s="456">
        <f t="shared" si="2"/>
        <v>91.666666666666657</v>
      </c>
      <c r="I19" s="455">
        <v>0</v>
      </c>
      <c r="J19" s="456">
        <f t="shared" si="1"/>
        <v>0</v>
      </c>
    </row>
    <row r="20" spans="1:10" ht="15" customHeight="1" x14ac:dyDescent="0.2">
      <c r="A20" s="12">
        <f>'9'!A18</f>
        <v>10</v>
      </c>
      <c r="B20" s="12"/>
      <c r="C20" s="12" t="str">
        <f>'9'!C18</f>
        <v>Kedungsari</v>
      </c>
      <c r="D20" s="7">
        <v>8</v>
      </c>
      <c r="E20" s="455">
        <v>8</v>
      </c>
      <c r="F20" s="456">
        <f t="shared" si="0"/>
        <v>100</v>
      </c>
      <c r="G20" s="236">
        <v>8</v>
      </c>
      <c r="H20" s="456">
        <f t="shared" si="2"/>
        <v>100</v>
      </c>
      <c r="I20" s="455">
        <v>0</v>
      </c>
      <c r="J20" s="456">
        <f t="shared" si="1"/>
        <v>0</v>
      </c>
    </row>
    <row r="21" spans="1:10" ht="15" customHeight="1" x14ac:dyDescent="0.2">
      <c r="A21" s="12">
        <f>'9'!A19</f>
        <v>11</v>
      </c>
      <c r="B21" s="12" t="str">
        <f>'9'!B19</f>
        <v>Dawarblandong</v>
      </c>
      <c r="C21" s="12" t="str">
        <f>'9'!C19</f>
        <v>Dawarblandong</v>
      </c>
      <c r="D21" s="7">
        <v>18</v>
      </c>
      <c r="E21" s="455">
        <v>18</v>
      </c>
      <c r="F21" s="456">
        <f t="shared" si="0"/>
        <v>100</v>
      </c>
      <c r="G21" s="236">
        <v>18</v>
      </c>
      <c r="H21" s="456">
        <f t="shared" si="2"/>
        <v>100</v>
      </c>
      <c r="I21" s="455">
        <v>0</v>
      </c>
      <c r="J21" s="456">
        <f t="shared" si="1"/>
        <v>0</v>
      </c>
    </row>
    <row r="22" spans="1:10" ht="15" customHeight="1" x14ac:dyDescent="0.2">
      <c r="A22" s="12">
        <f>'9'!A20</f>
        <v>12</v>
      </c>
      <c r="B22" s="12" t="str">
        <f>'9'!B20</f>
        <v>Jetis</v>
      </c>
      <c r="C22" s="12" t="str">
        <f>'9'!C20</f>
        <v>Kupang</v>
      </c>
      <c r="D22" s="7">
        <v>9</v>
      </c>
      <c r="E22" s="455">
        <v>9</v>
      </c>
      <c r="F22" s="456">
        <f t="shared" si="0"/>
        <v>100</v>
      </c>
      <c r="G22" s="236">
        <v>7</v>
      </c>
      <c r="H22" s="456">
        <f>G22/D22*100</f>
        <v>77.777777777777786</v>
      </c>
      <c r="I22" s="455">
        <v>0</v>
      </c>
      <c r="J22" s="456">
        <f t="shared" si="1"/>
        <v>0</v>
      </c>
    </row>
    <row r="23" spans="1:10" ht="15" customHeight="1" x14ac:dyDescent="0.2">
      <c r="A23" s="12">
        <f>'9'!A21</f>
        <v>13</v>
      </c>
      <c r="B23" s="12"/>
      <c r="C23" s="12" t="str">
        <f>'9'!C21</f>
        <v>Jetis</v>
      </c>
      <c r="D23" s="7">
        <v>7</v>
      </c>
      <c r="E23" s="455">
        <v>7</v>
      </c>
      <c r="F23" s="456">
        <f t="shared" si="0"/>
        <v>100</v>
      </c>
      <c r="G23" s="236">
        <v>7</v>
      </c>
      <c r="H23" s="456">
        <f t="shared" si="2"/>
        <v>100</v>
      </c>
      <c r="I23" s="455">
        <v>0</v>
      </c>
      <c r="J23" s="456">
        <f t="shared" si="1"/>
        <v>0</v>
      </c>
    </row>
    <row r="24" spans="1:10" ht="15" customHeight="1" x14ac:dyDescent="0.2">
      <c r="A24" s="12">
        <f>'9'!A22</f>
        <v>14</v>
      </c>
      <c r="B24" s="12" t="str">
        <f>'9'!B22</f>
        <v>Mojosari</v>
      </c>
      <c r="C24" s="12" t="str">
        <f>'9'!C22</f>
        <v>Mojosari</v>
      </c>
      <c r="D24" s="7">
        <v>11</v>
      </c>
      <c r="E24" s="455">
        <v>11</v>
      </c>
      <c r="F24" s="456">
        <f t="shared" si="0"/>
        <v>100</v>
      </c>
      <c r="G24" s="236">
        <v>11</v>
      </c>
      <c r="H24" s="456">
        <f t="shared" si="2"/>
        <v>100</v>
      </c>
      <c r="I24" s="455">
        <v>0</v>
      </c>
      <c r="J24" s="456">
        <f>I24/D24*100</f>
        <v>0</v>
      </c>
    </row>
    <row r="25" spans="1:10" ht="15" customHeight="1" x14ac:dyDescent="0.2">
      <c r="A25" s="12">
        <f>'9'!A23</f>
        <v>15</v>
      </c>
      <c r="B25" s="12"/>
      <c r="C25" s="12" t="str">
        <f>'9'!C23</f>
        <v>Modopuro</v>
      </c>
      <c r="D25" s="7">
        <v>8</v>
      </c>
      <c r="E25" s="455">
        <v>8</v>
      </c>
      <c r="F25" s="456">
        <f t="shared" si="0"/>
        <v>100</v>
      </c>
      <c r="G25" s="236">
        <v>8</v>
      </c>
      <c r="H25" s="456">
        <f t="shared" si="2"/>
        <v>100</v>
      </c>
      <c r="I25" s="455">
        <v>0</v>
      </c>
      <c r="J25" s="456">
        <f t="shared" si="1"/>
        <v>0</v>
      </c>
    </row>
    <row r="26" spans="1:10" ht="15" customHeight="1" x14ac:dyDescent="0.2">
      <c r="A26" s="12">
        <f>'9'!A24</f>
        <v>16</v>
      </c>
      <c r="B26" s="12" t="str">
        <f>'9'!B24</f>
        <v>Pungging</v>
      </c>
      <c r="C26" s="12" t="str">
        <f>'9'!C24</f>
        <v>Pungging</v>
      </c>
      <c r="D26" s="7">
        <v>12</v>
      </c>
      <c r="E26" s="455">
        <v>12</v>
      </c>
      <c r="F26" s="456">
        <f t="shared" si="0"/>
        <v>100</v>
      </c>
      <c r="G26" s="236">
        <v>6</v>
      </c>
      <c r="H26" s="456">
        <f t="shared" si="2"/>
        <v>50</v>
      </c>
      <c r="I26" s="455">
        <v>0</v>
      </c>
      <c r="J26" s="456">
        <f t="shared" si="1"/>
        <v>0</v>
      </c>
    </row>
    <row r="27" spans="1:10" ht="15" customHeight="1" x14ac:dyDescent="0.2">
      <c r="A27" s="12">
        <f>'9'!A25</f>
        <v>17</v>
      </c>
      <c r="B27" s="12"/>
      <c r="C27" s="12" t="str">
        <f>'9'!C25</f>
        <v>Watukenongo</v>
      </c>
      <c r="D27" s="7">
        <v>7</v>
      </c>
      <c r="E27" s="455">
        <v>7</v>
      </c>
      <c r="F27" s="456">
        <f t="shared" si="0"/>
        <v>100</v>
      </c>
      <c r="G27" s="236">
        <v>0</v>
      </c>
      <c r="H27" s="456">
        <f t="shared" si="2"/>
        <v>0</v>
      </c>
      <c r="I27" s="455">
        <v>0</v>
      </c>
      <c r="J27" s="456">
        <f t="shared" si="1"/>
        <v>0</v>
      </c>
    </row>
    <row r="28" spans="1:10" ht="15" customHeight="1" x14ac:dyDescent="0.2">
      <c r="A28" s="12">
        <f>'9'!A26</f>
        <v>18</v>
      </c>
      <c r="B28" s="12" t="str">
        <f>'9'!B26</f>
        <v>Ngoro</v>
      </c>
      <c r="C28" s="12" t="str">
        <f>'9'!C26</f>
        <v>Ngoro</v>
      </c>
      <c r="D28" s="7">
        <v>13</v>
      </c>
      <c r="E28" s="455">
        <v>13</v>
      </c>
      <c r="F28" s="456">
        <f t="shared" si="0"/>
        <v>100</v>
      </c>
      <c r="G28" s="236">
        <v>11</v>
      </c>
      <c r="H28" s="456">
        <f t="shared" si="2"/>
        <v>84.615384615384613</v>
      </c>
      <c r="I28" s="455">
        <v>0</v>
      </c>
      <c r="J28" s="456">
        <f t="shared" si="1"/>
        <v>0</v>
      </c>
    </row>
    <row r="29" spans="1:10" ht="15" customHeight="1" x14ac:dyDescent="0.2">
      <c r="A29" s="12">
        <f>'9'!A27</f>
        <v>19</v>
      </c>
      <c r="B29" s="12"/>
      <c r="C29" s="12" t="str">
        <f>'9'!C27</f>
        <v>Manduro</v>
      </c>
      <c r="D29" s="7">
        <v>6</v>
      </c>
      <c r="E29" s="455">
        <v>6</v>
      </c>
      <c r="F29" s="456">
        <f t="shared" si="0"/>
        <v>100</v>
      </c>
      <c r="G29" s="236">
        <v>5</v>
      </c>
      <c r="H29" s="456">
        <f t="shared" si="2"/>
        <v>83.333333333333343</v>
      </c>
      <c r="I29" s="455">
        <v>0</v>
      </c>
      <c r="J29" s="456">
        <f t="shared" si="1"/>
        <v>0</v>
      </c>
    </row>
    <row r="30" spans="1:10" ht="15" customHeight="1" x14ac:dyDescent="0.2">
      <c r="A30" s="12">
        <f>'9'!A28</f>
        <v>20</v>
      </c>
      <c r="B30" s="12" t="str">
        <f>'9'!B28</f>
        <v>Dlanggu</v>
      </c>
      <c r="C30" s="12" t="str">
        <f>'9'!C28</f>
        <v>Dlanggu</v>
      </c>
      <c r="D30" s="7">
        <v>16</v>
      </c>
      <c r="E30" s="455">
        <v>16</v>
      </c>
      <c r="F30" s="456">
        <f t="shared" si="0"/>
        <v>100</v>
      </c>
      <c r="G30" s="236">
        <v>16</v>
      </c>
      <c r="H30" s="456">
        <f t="shared" si="2"/>
        <v>100</v>
      </c>
      <c r="I30" s="455">
        <v>0</v>
      </c>
      <c r="J30" s="456">
        <f t="shared" si="1"/>
        <v>0</v>
      </c>
    </row>
    <row r="31" spans="1:10" ht="15" customHeight="1" x14ac:dyDescent="0.2">
      <c r="A31" s="12">
        <f>'9'!A29</f>
        <v>21</v>
      </c>
      <c r="B31" s="12" t="str">
        <f>'9'!B29</f>
        <v>Kutorejo</v>
      </c>
      <c r="C31" s="12" t="str">
        <f>'9'!C29</f>
        <v>Kutorejo</v>
      </c>
      <c r="D31" s="7">
        <v>9</v>
      </c>
      <c r="E31" s="455">
        <v>9</v>
      </c>
      <c r="F31" s="456">
        <f t="shared" ref="F31:F37" si="3">E31/D31*100</f>
        <v>100</v>
      </c>
      <c r="G31" s="236">
        <v>9</v>
      </c>
      <c r="H31" s="456">
        <f t="shared" ref="H31:H37" si="4">G31/D31*100</f>
        <v>100</v>
      </c>
      <c r="I31" s="455">
        <v>0</v>
      </c>
      <c r="J31" s="456">
        <f t="shared" ref="J31:J37" si="5">I31/D31*100</f>
        <v>0</v>
      </c>
    </row>
    <row r="32" spans="1:10" ht="15" customHeight="1" x14ac:dyDescent="0.2">
      <c r="A32" s="12">
        <f>'9'!A30</f>
        <v>22</v>
      </c>
      <c r="B32" s="12"/>
      <c r="C32" s="12" t="str">
        <f>'9'!C30</f>
        <v>Pesanggrahan</v>
      </c>
      <c r="D32" s="7">
        <v>8</v>
      </c>
      <c r="E32" s="455">
        <v>8</v>
      </c>
      <c r="F32" s="456">
        <f t="shared" si="3"/>
        <v>100</v>
      </c>
      <c r="G32" s="236">
        <v>4</v>
      </c>
      <c r="H32" s="456">
        <f t="shared" si="4"/>
        <v>50</v>
      </c>
      <c r="I32" s="455">
        <v>0</v>
      </c>
      <c r="J32" s="456">
        <f t="shared" si="5"/>
        <v>0</v>
      </c>
    </row>
    <row r="33" spans="1:10" ht="15" customHeight="1" x14ac:dyDescent="0.2">
      <c r="A33" s="12">
        <f>'9'!A31</f>
        <v>23</v>
      </c>
      <c r="B33" s="12" t="str">
        <f>'9'!B31</f>
        <v>Pacet</v>
      </c>
      <c r="C33" s="12" t="str">
        <f>'9'!C31</f>
        <v>Pacet</v>
      </c>
      <c r="D33" s="7">
        <v>10</v>
      </c>
      <c r="E33" s="455">
        <v>10</v>
      </c>
      <c r="F33" s="456">
        <f t="shared" si="3"/>
        <v>100</v>
      </c>
      <c r="G33" s="236">
        <v>6</v>
      </c>
      <c r="H33" s="456">
        <f t="shared" si="4"/>
        <v>60</v>
      </c>
      <c r="I33" s="455">
        <v>0</v>
      </c>
      <c r="J33" s="456">
        <f t="shared" si="5"/>
        <v>0</v>
      </c>
    </row>
    <row r="34" spans="1:10" ht="15" customHeight="1" x14ac:dyDescent="0.2">
      <c r="A34" s="12">
        <f>'9'!A32</f>
        <v>24</v>
      </c>
      <c r="B34" s="12"/>
      <c r="C34" s="12" t="str">
        <f>'9'!C32</f>
        <v>Pandan</v>
      </c>
      <c r="D34" s="7">
        <v>10</v>
      </c>
      <c r="E34" s="455">
        <v>10</v>
      </c>
      <c r="F34" s="456">
        <f t="shared" si="3"/>
        <v>100</v>
      </c>
      <c r="G34" s="236">
        <v>6</v>
      </c>
      <c r="H34" s="456">
        <f t="shared" si="4"/>
        <v>60</v>
      </c>
      <c r="I34" s="455">
        <v>0</v>
      </c>
      <c r="J34" s="456">
        <f t="shared" si="5"/>
        <v>0</v>
      </c>
    </row>
    <row r="35" spans="1:10" ht="15" customHeight="1" x14ac:dyDescent="0.2">
      <c r="A35" s="12">
        <f>'9'!A33</f>
        <v>25</v>
      </c>
      <c r="B35" s="12" t="str">
        <f>'9'!B33</f>
        <v>Trawas</v>
      </c>
      <c r="C35" s="12" t="str">
        <f>'9'!C33</f>
        <v>Trawas</v>
      </c>
      <c r="D35" s="7">
        <v>13</v>
      </c>
      <c r="E35" s="455">
        <v>13</v>
      </c>
      <c r="F35" s="456">
        <f t="shared" si="3"/>
        <v>100</v>
      </c>
      <c r="G35" s="236">
        <v>13</v>
      </c>
      <c r="H35" s="456">
        <f t="shared" si="4"/>
        <v>100</v>
      </c>
      <c r="I35" s="455">
        <v>0</v>
      </c>
      <c r="J35" s="456">
        <f t="shared" si="5"/>
        <v>0</v>
      </c>
    </row>
    <row r="36" spans="1:10" ht="15" customHeight="1" x14ac:dyDescent="0.2">
      <c r="A36" s="12">
        <f>'9'!A34</f>
        <v>26</v>
      </c>
      <c r="B36" s="12" t="str">
        <f>'9'!B34</f>
        <v>Gondang</v>
      </c>
      <c r="C36" s="12" t="str">
        <f>'9'!C34</f>
        <v>Gondang</v>
      </c>
      <c r="D36" s="7">
        <v>18</v>
      </c>
      <c r="E36" s="455">
        <v>18</v>
      </c>
      <c r="F36" s="456">
        <f t="shared" si="3"/>
        <v>100</v>
      </c>
      <c r="G36" s="236">
        <v>8</v>
      </c>
      <c r="H36" s="456">
        <f t="shared" si="4"/>
        <v>44.444444444444443</v>
      </c>
      <c r="I36" s="455">
        <v>0</v>
      </c>
      <c r="J36" s="456">
        <f t="shared" si="5"/>
        <v>0</v>
      </c>
    </row>
    <row r="37" spans="1:10" ht="15" customHeight="1" x14ac:dyDescent="0.2">
      <c r="A37" s="12">
        <f>'9'!A35</f>
        <v>27</v>
      </c>
      <c r="B37" s="12" t="str">
        <f>'9'!B35</f>
        <v>Jatirejo</v>
      </c>
      <c r="C37" s="12" t="str">
        <f>'9'!C35</f>
        <v>Jatirejo</v>
      </c>
      <c r="D37" s="7">
        <v>19</v>
      </c>
      <c r="E37" s="455">
        <v>19</v>
      </c>
      <c r="F37" s="456">
        <f t="shared" si="3"/>
        <v>100</v>
      </c>
      <c r="G37" s="236">
        <v>13</v>
      </c>
      <c r="H37" s="456">
        <f t="shared" si="4"/>
        <v>68.421052631578945</v>
      </c>
      <c r="I37" s="455">
        <v>0</v>
      </c>
      <c r="J37" s="456">
        <f t="shared" si="5"/>
        <v>0</v>
      </c>
    </row>
    <row r="38" spans="1:10" ht="20.25" customHeight="1" thickBot="1" x14ac:dyDescent="0.25">
      <c r="A38" s="248" t="s">
        <v>157</v>
      </c>
      <c r="B38" s="249"/>
      <c r="C38" s="249"/>
      <c r="D38" s="464">
        <f>SUM(D11:D37)</f>
        <v>304</v>
      </c>
      <c r="E38" s="465">
        <f>SUM(E11:E37)</f>
        <v>304</v>
      </c>
      <c r="F38" s="466">
        <f>E38/D38*100</f>
        <v>100</v>
      </c>
      <c r="G38" s="465">
        <f>SUM(G11:G37)</f>
        <v>229</v>
      </c>
      <c r="H38" s="466">
        <f t="shared" si="2"/>
        <v>75.328947368421055</v>
      </c>
      <c r="I38" s="465">
        <f>SUM(I11:I37)</f>
        <v>0</v>
      </c>
      <c r="J38" s="466">
        <f>I38/D38*100</f>
        <v>0</v>
      </c>
    </row>
    <row r="40" spans="1:10" x14ac:dyDescent="0.2">
      <c r="A40" s="689" t="s">
        <v>1342</v>
      </c>
    </row>
    <row r="41" spans="1:10" x14ac:dyDescent="0.2">
      <c r="A41" s="689" t="s">
        <v>643</v>
      </c>
    </row>
  </sheetData>
  <mergeCells count="9">
    <mergeCell ref="C7:C9"/>
    <mergeCell ref="D7:D9"/>
    <mergeCell ref="A3:J3"/>
    <mergeCell ref="B7:B9"/>
    <mergeCell ref="I8:J8"/>
    <mergeCell ref="A7:A9"/>
    <mergeCell ref="E8:F8"/>
    <mergeCell ref="E7:J7"/>
    <mergeCell ref="G8:H8"/>
  </mergeCells>
  <phoneticPr fontId="0" type="noConversion"/>
  <printOptions horizontalCentered="1"/>
  <pageMargins left="1.55" right="0.51" top="1.1499999999999999" bottom="0.3" header="0" footer="0"/>
  <pageSetup paperSize="130" scale="67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pageSetUpPr fitToPage="1"/>
  </sheetPr>
  <dimension ref="A1:AA41"/>
  <sheetViews>
    <sheetView view="pageBreakPreview" zoomScale="60" zoomScaleNormal="59" workbookViewId="0">
      <selection activeCell="A12" sqref="A12:AA42"/>
    </sheetView>
  </sheetViews>
  <sheetFormatPr defaultColWidth="19" defaultRowHeight="15" x14ac:dyDescent="0.2"/>
  <cols>
    <col min="1" max="1" width="6.85546875" style="1" customWidth="1"/>
    <col min="2" max="3" width="21.7109375" style="4" customWidth="1"/>
    <col min="4" max="4" width="9.7109375" style="4" customWidth="1"/>
    <col min="5" max="5" width="12.140625" style="4" customWidth="1"/>
    <col min="6" max="6" width="10.85546875" style="4" customWidth="1"/>
    <col min="7" max="9" width="11.42578125" style="4" customWidth="1"/>
    <col min="10" max="10" width="9.7109375" style="4" customWidth="1"/>
    <col min="11" max="11" width="11.140625" style="4" customWidth="1"/>
    <col min="12" max="27" width="9.7109375" style="4" customWidth="1"/>
    <col min="28" max="16384" width="19" style="4"/>
  </cols>
  <sheetData>
    <row r="1" spans="1:27" x14ac:dyDescent="0.2">
      <c r="A1" s="1" t="s">
        <v>695</v>
      </c>
    </row>
    <row r="3" spans="1:27" s="203" customFormat="1" ht="16.5" x14ac:dyDescent="0.2">
      <c r="A3" s="1215" t="s">
        <v>644</v>
      </c>
      <c r="B3" s="1215"/>
      <c r="C3" s="1215"/>
      <c r="D3" s="1215"/>
      <c r="E3" s="1215"/>
      <c r="F3" s="1215"/>
      <c r="G3" s="1215"/>
      <c r="H3" s="1215"/>
      <c r="I3" s="1215"/>
      <c r="J3" s="1215"/>
      <c r="K3" s="1215"/>
      <c r="L3" s="1215"/>
      <c r="M3" s="1215"/>
      <c r="N3" s="1215"/>
      <c r="O3" s="1215"/>
      <c r="P3" s="1215"/>
      <c r="Q3" s="1215"/>
      <c r="R3" s="1215"/>
      <c r="S3" s="1215"/>
      <c r="T3" s="1215"/>
      <c r="U3" s="1215"/>
      <c r="V3" s="1215"/>
      <c r="W3" s="1215"/>
      <c r="X3" s="1215"/>
      <c r="Y3" s="1215"/>
      <c r="Z3" s="1215"/>
      <c r="AA3" s="1215"/>
    </row>
    <row r="4" spans="1:27" s="203" customFormat="1" ht="16.5" x14ac:dyDescent="0.2">
      <c r="A4" s="202"/>
      <c r="L4" s="210" t="str">
        <f>'1'!E5</f>
        <v>KABUPATEN</v>
      </c>
      <c r="M4" s="206" t="str">
        <f>'1'!F5</f>
        <v>MOJOKERTO</v>
      </c>
    </row>
    <row r="5" spans="1:27" s="203" customFormat="1" ht="16.5" x14ac:dyDescent="0.2">
      <c r="A5" s="202"/>
      <c r="L5" s="210" t="str">
        <f>'1'!E6</f>
        <v xml:space="preserve">TAHUN </v>
      </c>
      <c r="M5" s="206">
        <f>'1'!F6</f>
        <v>2021</v>
      </c>
    </row>
    <row r="6" spans="1:27" x14ac:dyDescent="0.2">
      <c r="A6" s="406"/>
      <c r="B6" s="378"/>
      <c r="C6" s="378"/>
      <c r="D6" s="378"/>
      <c r="E6" s="378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8"/>
      <c r="Y6" s="378"/>
      <c r="Z6" s="378"/>
      <c r="AA6" s="378"/>
    </row>
    <row r="7" spans="1:27" x14ac:dyDescent="0.2">
      <c r="A7" s="1164" t="s">
        <v>153</v>
      </c>
      <c r="B7" s="1164" t="s">
        <v>154</v>
      </c>
      <c r="C7" s="1164" t="s">
        <v>156</v>
      </c>
      <c r="D7" s="1178" t="s">
        <v>645</v>
      </c>
      <c r="E7" s="1179"/>
      <c r="F7" s="1179"/>
      <c r="G7" s="1179"/>
      <c r="H7" s="1179"/>
      <c r="I7" s="1179"/>
      <c r="J7" s="1179"/>
      <c r="K7" s="1180"/>
      <c r="L7" s="1224" t="s">
        <v>646</v>
      </c>
      <c r="M7" s="1224"/>
      <c r="N7" s="1224"/>
      <c r="O7" s="1224"/>
      <c r="P7" s="1224"/>
      <c r="Q7" s="1224"/>
      <c r="R7" s="1224"/>
      <c r="S7" s="1224"/>
      <c r="T7" s="1224"/>
      <c r="U7" s="1224"/>
      <c r="V7" s="1224"/>
      <c r="W7" s="1224"/>
      <c r="X7" s="1224"/>
      <c r="Y7" s="1224"/>
      <c r="Z7" s="1224"/>
      <c r="AA7" s="1224"/>
    </row>
    <row r="8" spans="1:27" x14ac:dyDescent="0.2">
      <c r="A8" s="1165"/>
      <c r="B8" s="1165"/>
      <c r="C8" s="1165"/>
      <c r="D8" s="1173" t="s">
        <v>70</v>
      </c>
      <c r="E8" s="1211"/>
      <c r="F8" s="1210"/>
      <c r="G8" s="1173" t="s">
        <v>98</v>
      </c>
      <c r="H8" s="1210"/>
      <c r="I8" s="1164" t="s">
        <v>647</v>
      </c>
      <c r="J8" s="1164" t="s">
        <v>648</v>
      </c>
      <c r="K8" s="1164" t="s">
        <v>649</v>
      </c>
      <c r="L8" s="1224" t="s">
        <v>70</v>
      </c>
      <c r="M8" s="1224"/>
      <c r="N8" s="1224"/>
      <c r="O8" s="1224"/>
      <c r="P8" s="1224"/>
      <c r="Q8" s="1224"/>
      <c r="R8" s="1178" t="s">
        <v>98</v>
      </c>
      <c r="S8" s="1179"/>
      <c r="T8" s="1179"/>
      <c r="U8" s="1180"/>
      <c r="V8" s="1173" t="s">
        <v>647</v>
      </c>
      <c r="W8" s="1211"/>
      <c r="X8" s="1173" t="s">
        <v>648</v>
      </c>
      <c r="Y8" s="1210"/>
      <c r="Z8" s="1173" t="s">
        <v>650</v>
      </c>
      <c r="AA8" s="1210"/>
    </row>
    <row r="9" spans="1:27" x14ac:dyDescent="0.2">
      <c r="A9" s="1165"/>
      <c r="B9" s="1165"/>
      <c r="C9" s="1165"/>
      <c r="D9" s="1174"/>
      <c r="E9" s="1329"/>
      <c r="F9" s="1330"/>
      <c r="G9" s="1174"/>
      <c r="H9" s="1330"/>
      <c r="I9" s="1165"/>
      <c r="J9" s="1165"/>
      <c r="K9" s="1165"/>
      <c r="L9" s="1178" t="s">
        <v>982</v>
      </c>
      <c r="M9" s="1180"/>
      <c r="N9" s="1178" t="s">
        <v>984</v>
      </c>
      <c r="O9" s="1180"/>
      <c r="P9" s="1178" t="s">
        <v>983</v>
      </c>
      <c r="Q9" s="1180"/>
      <c r="R9" s="1178" t="s">
        <v>156</v>
      </c>
      <c r="S9" s="1180"/>
      <c r="T9" s="1178" t="s">
        <v>104</v>
      </c>
      <c r="U9" s="1180"/>
      <c r="V9" s="1174"/>
      <c r="W9" s="1329"/>
      <c r="X9" s="1174"/>
      <c r="Y9" s="1330"/>
      <c r="Z9" s="1174"/>
      <c r="AA9" s="1330"/>
    </row>
    <row r="10" spans="1:27" ht="45" x14ac:dyDescent="0.2">
      <c r="A10" s="1166"/>
      <c r="B10" s="1166"/>
      <c r="C10" s="1166"/>
      <c r="D10" s="20" t="s">
        <v>982</v>
      </c>
      <c r="E10" s="20" t="s">
        <v>984</v>
      </c>
      <c r="F10" s="183" t="s">
        <v>983</v>
      </c>
      <c r="G10" s="20" t="s">
        <v>156</v>
      </c>
      <c r="H10" s="20" t="s">
        <v>104</v>
      </c>
      <c r="I10" s="1166"/>
      <c r="J10" s="1166"/>
      <c r="K10" s="1166"/>
      <c r="L10" s="184" t="s">
        <v>651</v>
      </c>
      <c r="M10" s="20" t="s">
        <v>164</v>
      </c>
      <c r="N10" s="184" t="s">
        <v>651</v>
      </c>
      <c r="O10" s="20" t="s">
        <v>164</v>
      </c>
      <c r="P10" s="184" t="s">
        <v>651</v>
      </c>
      <c r="Q10" s="20" t="s">
        <v>164</v>
      </c>
      <c r="R10" s="184" t="s">
        <v>651</v>
      </c>
      <c r="S10" s="20" t="s">
        <v>164</v>
      </c>
      <c r="T10" s="184" t="s">
        <v>651</v>
      </c>
      <c r="U10" s="20" t="s">
        <v>164</v>
      </c>
      <c r="V10" s="184" t="s">
        <v>651</v>
      </c>
      <c r="W10" s="20" t="s">
        <v>164</v>
      </c>
      <c r="X10" s="184" t="s">
        <v>651</v>
      </c>
      <c r="Y10" s="20" t="s">
        <v>164</v>
      </c>
      <c r="Z10" s="184" t="s">
        <v>651</v>
      </c>
      <c r="AA10" s="20" t="s">
        <v>164</v>
      </c>
    </row>
    <row r="11" spans="1:27" x14ac:dyDescent="0.2">
      <c r="A11" s="74">
        <v>1</v>
      </c>
      <c r="B11" s="74">
        <v>2</v>
      </c>
      <c r="C11" s="74">
        <v>3</v>
      </c>
      <c r="D11" s="74">
        <v>4</v>
      </c>
      <c r="E11" s="74">
        <v>5</v>
      </c>
      <c r="F11" s="74">
        <v>6</v>
      </c>
      <c r="G11" s="74">
        <v>7</v>
      </c>
      <c r="H11" s="74">
        <v>8</v>
      </c>
      <c r="I11" s="74">
        <v>9</v>
      </c>
      <c r="J11" s="74">
        <v>10</v>
      </c>
      <c r="K11" s="74">
        <v>11</v>
      </c>
      <c r="L11" s="74">
        <v>12</v>
      </c>
      <c r="M11" s="74">
        <v>13</v>
      </c>
      <c r="N11" s="74">
        <v>14</v>
      </c>
      <c r="O11" s="74">
        <v>15</v>
      </c>
      <c r="P11" s="74">
        <v>16</v>
      </c>
      <c r="Q11" s="74">
        <v>17</v>
      </c>
      <c r="R11" s="74">
        <v>18</v>
      </c>
      <c r="S11" s="74">
        <v>19</v>
      </c>
      <c r="T11" s="74">
        <v>20</v>
      </c>
      <c r="U11" s="74">
        <v>21</v>
      </c>
      <c r="V11" s="74">
        <v>22</v>
      </c>
      <c r="W11" s="74">
        <v>23</v>
      </c>
      <c r="X11" s="74">
        <v>24</v>
      </c>
      <c r="Y11" s="74">
        <v>25</v>
      </c>
      <c r="Z11" s="74">
        <v>26</v>
      </c>
      <c r="AA11" s="74">
        <v>27</v>
      </c>
    </row>
    <row r="12" spans="1:27" x14ac:dyDescent="0.2">
      <c r="A12" s="7">
        <f>'9'!A9</f>
        <v>1</v>
      </c>
      <c r="B12" s="12" t="str">
        <f>'9'!B9</f>
        <v>Sooko</v>
      </c>
      <c r="C12" s="12" t="str">
        <f>'9'!C9</f>
        <v>Sooko</v>
      </c>
      <c r="D12" s="461">
        <v>30</v>
      </c>
      <c r="E12" s="461">
        <v>15</v>
      </c>
      <c r="F12" s="461">
        <v>12</v>
      </c>
      <c r="G12" s="433">
        <v>1</v>
      </c>
      <c r="H12" s="461">
        <v>2</v>
      </c>
      <c r="I12" s="461">
        <v>29</v>
      </c>
      <c r="J12" s="461">
        <v>1</v>
      </c>
      <c r="K12" s="430">
        <f>SUM(D12:J12)</f>
        <v>90</v>
      </c>
      <c r="L12" s="461">
        <v>30</v>
      </c>
      <c r="M12" s="425">
        <f>L12/D12*100</f>
        <v>100</v>
      </c>
      <c r="N12" s="461">
        <v>15</v>
      </c>
      <c r="O12" s="425">
        <f t="shared" ref="O12:O31" si="0">N12/E12*100</f>
        <v>100</v>
      </c>
      <c r="P12" s="461">
        <v>12</v>
      </c>
      <c r="Q12" s="425">
        <f t="shared" ref="Q12:Q31" si="1">P12/F12*100</f>
        <v>100</v>
      </c>
      <c r="R12" s="462">
        <v>1</v>
      </c>
      <c r="S12" s="439">
        <f t="shared" ref="S12:S31" si="2">R12/G12*100</f>
        <v>100</v>
      </c>
      <c r="T12" s="433">
        <v>2</v>
      </c>
      <c r="U12" s="439">
        <f>T12/H12*100</f>
        <v>100</v>
      </c>
      <c r="V12" s="462">
        <v>29</v>
      </c>
      <c r="W12" s="439">
        <f t="shared" ref="W12:W31" si="3">V12/I12*100</f>
        <v>100</v>
      </c>
      <c r="X12" s="433">
        <v>1</v>
      </c>
      <c r="Y12" s="439">
        <f>X12/J12*100</f>
        <v>100</v>
      </c>
      <c r="Z12" s="433">
        <f>SUM(L12,N12,P12,R12,T12,V12,X12)</f>
        <v>90</v>
      </c>
      <c r="AA12" s="1101">
        <f>Z12/K12*100</f>
        <v>100</v>
      </c>
    </row>
    <row r="13" spans="1:27" x14ac:dyDescent="0.2">
      <c r="A13" s="7">
        <f>'9'!A10</f>
        <v>2</v>
      </c>
      <c r="B13" s="12" t="str">
        <f>'9'!B10</f>
        <v>Trowulan</v>
      </c>
      <c r="C13" s="12" t="str">
        <f>'9'!C10</f>
        <v>Trowulan</v>
      </c>
      <c r="D13" s="461">
        <v>19</v>
      </c>
      <c r="E13" s="461">
        <v>7</v>
      </c>
      <c r="F13" s="461">
        <v>5</v>
      </c>
      <c r="G13" s="433">
        <v>1</v>
      </c>
      <c r="H13" s="461">
        <v>0</v>
      </c>
      <c r="I13" s="461">
        <v>10</v>
      </c>
      <c r="J13" s="461">
        <v>0</v>
      </c>
      <c r="K13" s="430">
        <f t="shared" ref="K13:K31" si="4">SUM(D13:J13)</f>
        <v>42</v>
      </c>
      <c r="L13" s="461">
        <v>16</v>
      </c>
      <c r="M13" s="425">
        <f t="shared" ref="M13:M31" si="5">L13/D13*100</f>
        <v>84.210526315789465</v>
      </c>
      <c r="N13" s="461">
        <v>6</v>
      </c>
      <c r="O13" s="425">
        <f>N13/E13*100</f>
        <v>85.714285714285708</v>
      </c>
      <c r="P13" s="461">
        <v>3</v>
      </c>
      <c r="Q13" s="425">
        <f t="shared" si="1"/>
        <v>60</v>
      </c>
      <c r="R13" s="463">
        <v>1</v>
      </c>
      <c r="S13" s="439">
        <f t="shared" si="2"/>
        <v>100</v>
      </c>
      <c r="T13" s="433">
        <v>0</v>
      </c>
      <c r="U13" s="439">
        <v>0</v>
      </c>
      <c r="V13" s="463">
        <v>10</v>
      </c>
      <c r="W13" s="439">
        <f t="shared" si="3"/>
        <v>100</v>
      </c>
      <c r="X13" s="433">
        <v>0</v>
      </c>
      <c r="Y13" s="439">
        <v>0</v>
      </c>
      <c r="Z13" s="433">
        <f>SUM(L13,N13,P13,R13,T13,V13,X13)</f>
        <v>36</v>
      </c>
      <c r="AA13" s="1102">
        <f t="shared" ref="AA13:AA31" si="6">Z13/K13*100</f>
        <v>85.714285714285708</v>
      </c>
    </row>
    <row r="14" spans="1:27" x14ac:dyDescent="0.2">
      <c r="A14" s="7">
        <f>'9'!A11</f>
        <v>3</v>
      </c>
      <c r="B14" s="12"/>
      <c r="C14" s="12" t="str">
        <f>'9'!C11</f>
        <v>Tawangsari</v>
      </c>
      <c r="D14" s="461">
        <v>15</v>
      </c>
      <c r="E14" s="461">
        <v>4</v>
      </c>
      <c r="F14" s="461">
        <v>3</v>
      </c>
      <c r="G14" s="433">
        <v>1</v>
      </c>
      <c r="H14" s="461">
        <v>0</v>
      </c>
      <c r="I14" s="461">
        <v>7</v>
      </c>
      <c r="J14" s="461">
        <v>0</v>
      </c>
      <c r="K14" s="430">
        <f t="shared" si="4"/>
        <v>30</v>
      </c>
      <c r="L14" s="461">
        <v>15</v>
      </c>
      <c r="M14" s="425">
        <f t="shared" si="5"/>
        <v>100</v>
      </c>
      <c r="N14" s="461">
        <v>4</v>
      </c>
      <c r="O14" s="425">
        <f t="shared" si="0"/>
        <v>100</v>
      </c>
      <c r="P14" s="461">
        <v>3</v>
      </c>
      <c r="Q14" s="425">
        <f t="shared" si="1"/>
        <v>100</v>
      </c>
      <c r="R14" s="463">
        <v>1</v>
      </c>
      <c r="S14" s="439">
        <f t="shared" si="2"/>
        <v>100</v>
      </c>
      <c r="T14" s="433">
        <v>0</v>
      </c>
      <c r="U14" s="439">
        <v>0</v>
      </c>
      <c r="V14" s="463">
        <v>0</v>
      </c>
      <c r="W14" s="439">
        <f t="shared" si="3"/>
        <v>0</v>
      </c>
      <c r="X14" s="433">
        <v>0</v>
      </c>
      <c r="Y14" s="439">
        <v>0</v>
      </c>
      <c r="Z14" s="433">
        <f t="shared" ref="Z14:Z31" si="7">SUM(L14,N14,P14,R14,T14,V14,X14)</f>
        <v>23</v>
      </c>
      <c r="AA14" s="1102">
        <f t="shared" si="6"/>
        <v>76.666666666666671</v>
      </c>
    </row>
    <row r="15" spans="1:27" x14ac:dyDescent="0.2">
      <c r="A15" s="7">
        <f>'9'!A12</f>
        <v>4</v>
      </c>
      <c r="B15" s="12" t="str">
        <f>'9'!B12</f>
        <v>Puri</v>
      </c>
      <c r="C15" s="12" t="str">
        <f>'9'!C12</f>
        <v>Puri</v>
      </c>
      <c r="D15" s="461">
        <v>37</v>
      </c>
      <c r="E15" s="461">
        <v>14</v>
      </c>
      <c r="F15" s="461">
        <v>9</v>
      </c>
      <c r="G15" s="433">
        <v>1</v>
      </c>
      <c r="H15" s="461">
        <v>0</v>
      </c>
      <c r="I15" s="461">
        <v>22</v>
      </c>
      <c r="J15" s="461">
        <v>1</v>
      </c>
      <c r="K15" s="430">
        <f t="shared" si="4"/>
        <v>84</v>
      </c>
      <c r="L15" s="461">
        <v>36</v>
      </c>
      <c r="M15" s="425">
        <f t="shared" si="5"/>
        <v>97.297297297297305</v>
      </c>
      <c r="N15" s="461">
        <v>11</v>
      </c>
      <c r="O15" s="425">
        <f t="shared" si="0"/>
        <v>78.571428571428569</v>
      </c>
      <c r="P15" s="461">
        <v>7</v>
      </c>
      <c r="Q15" s="425">
        <f t="shared" si="1"/>
        <v>77.777777777777786</v>
      </c>
      <c r="R15" s="463">
        <v>1</v>
      </c>
      <c r="S15" s="439">
        <f t="shared" si="2"/>
        <v>100</v>
      </c>
      <c r="T15" s="433">
        <v>0</v>
      </c>
      <c r="U15" s="439">
        <v>0</v>
      </c>
      <c r="V15" s="463">
        <v>22</v>
      </c>
      <c r="W15" s="439">
        <f t="shared" si="3"/>
        <v>100</v>
      </c>
      <c r="X15" s="433">
        <v>0</v>
      </c>
      <c r="Y15" s="439">
        <f t="shared" ref="Y15:Y31" si="8">X15/J15*100</f>
        <v>0</v>
      </c>
      <c r="Z15" s="433">
        <f t="shared" si="7"/>
        <v>77</v>
      </c>
      <c r="AA15" s="1102">
        <f t="shared" si="6"/>
        <v>91.666666666666657</v>
      </c>
    </row>
    <row r="16" spans="1:27" x14ac:dyDescent="0.2">
      <c r="A16" s="7">
        <f>'9'!A13</f>
        <v>5</v>
      </c>
      <c r="B16" s="12" t="str">
        <f>'9'!B13</f>
        <v>Mojoanyar</v>
      </c>
      <c r="C16" s="12" t="str">
        <f>'9'!C13</f>
        <v>Gayaman</v>
      </c>
      <c r="D16" s="461">
        <v>24</v>
      </c>
      <c r="E16" s="461">
        <v>4</v>
      </c>
      <c r="F16" s="461">
        <v>3</v>
      </c>
      <c r="G16" s="433">
        <v>1</v>
      </c>
      <c r="H16" s="461">
        <v>0</v>
      </c>
      <c r="I16" s="461">
        <v>12</v>
      </c>
      <c r="J16" s="461">
        <v>0</v>
      </c>
      <c r="K16" s="430">
        <f>SUM(D16:J16)</f>
        <v>44</v>
      </c>
      <c r="L16" s="461">
        <v>22</v>
      </c>
      <c r="M16" s="425">
        <f t="shared" si="5"/>
        <v>91.666666666666657</v>
      </c>
      <c r="N16" s="461">
        <v>4</v>
      </c>
      <c r="O16" s="425">
        <f t="shared" si="0"/>
        <v>100</v>
      </c>
      <c r="P16" s="461">
        <v>3</v>
      </c>
      <c r="Q16" s="425">
        <f t="shared" si="1"/>
        <v>100</v>
      </c>
      <c r="R16" s="463">
        <v>1</v>
      </c>
      <c r="S16" s="439">
        <f t="shared" si="2"/>
        <v>100</v>
      </c>
      <c r="T16" s="433">
        <v>0</v>
      </c>
      <c r="U16" s="439">
        <v>0</v>
      </c>
      <c r="V16" s="463">
        <v>12</v>
      </c>
      <c r="W16" s="439">
        <f t="shared" si="3"/>
        <v>100</v>
      </c>
      <c r="X16" s="433">
        <v>0</v>
      </c>
      <c r="Y16" s="439">
        <v>0</v>
      </c>
      <c r="Z16" s="433">
        <f t="shared" si="7"/>
        <v>42</v>
      </c>
      <c r="AA16" s="1102">
        <f t="shared" si="6"/>
        <v>95.454545454545453</v>
      </c>
    </row>
    <row r="17" spans="1:27" x14ac:dyDescent="0.2">
      <c r="A17" s="7">
        <f>'9'!A14</f>
        <v>6</v>
      </c>
      <c r="B17" s="12" t="str">
        <f>'9'!B14</f>
        <v>Bangsal</v>
      </c>
      <c r="C17" s="12" t="str">
        <f>'9'!C14</f>
        <v>Bangsal</v>
      </c>
      <c r="D17" s="461">
        <v>32</v>
      </c>
      <c r="E17" s="461">
        <v>8</v>
      </c>
      <c r="F17" s="461">
        <v>5</v>
      </c>
      <c r="G17" s="433">
        <v>1</v>
      </c>
      <c r="H17" s="461">
        <v>1</v>
      </c>
      <c r="I17" s="461">
        <v>17</v>
      </c>
      <c r="J17" s="461">
        <v>1</v>
      </c>
      <c r="K17" s="430">
        <f t="shared" si="4"/>
        <v>65</v>
      </c>
      <c r="L17" s="461">
        <v>29</v>
      </c>
      <c r="M17" s="425">
        <f t="shared" si="5"/>
        <v>90.625</v>
      </c>
      <c r="N17" s="461">
        <v>7</v>
      </c>
      <c r="O17" s="425">
        <f t="shared" si="0"/>
        <v>87.5</v>
      </c>
      <c r="P17" s="461">
        <v>4</v>
      </c>
      <c r="Q17" s="425">
        <f t="shared" si="1"/>
        <v>80</v>
      </c>
      <c r="R17" s="463">
        <v>1</v>
      </c>
      <c r="S17" s="439">
        <f>R17/G17*100</f>
        <v>100</v>
      </c>
      <c r="T17" s="433">
        <v>1</v>
      </c>
      <c r="U17" s="439">
        <f>T17/H17*100</f>
        <v>100</v>
      </c>
      <c r="V17" s="463">
        <v>17</v>
      </c>
      <c r="W17" s="439">
        <f t="shared" si="3"/>
        <v>100</v>
      </c>
      <c r="X17" s="433">
        <v>1</v>
      </c>
      <c r="Y17" s="439">
        <f t="shared" si="8"/>
        <v>100</v>
      </c>
      <c r="Z17" s="433">
        <f t="shared" si="7"/>
        <v>60</v>
      </c>
      <c r="AA17" s="1102">
        <f t="shared" si="6"/>
        <v>92.307692307692307</v>
      </c>
    </row>
    <row r="18" spans="1:27" x14ac:dyDescent="0.2">
      <c r="A18" s="7">
        <f>'9'!A15</f>
        <v>7</v>
      </c>
      <c r="B18" s="12" t="str">
        <f>'9'!B15</f>
        <v>Gedeg</v>
      </c>
      <c r="C18" s="12" t="str">
        <f>'9'!C15</f>
        <v>Gedeg</v>
      </c>
      <c r="D18" s="461">
        <v>21</v>
      </c>
      <c r="E18" s="461">
        <v>6</v>
      </c>
      <c r="F18" s="461">
        <v>4</v>
      </c>
      <c r="G18" s="433">
        <v>1</v>
      </c>
      <c r="H18" s="461">
        <v>1</v>
      </c>
      <c r="I18" s="461">
        <v>39</v>
      </c>
      <c r="J18" s="461">
        <v>1</v>
      </c>
      <c r="K18" s="430">
        <f t="shared" si="4"/>
        <v>73</v>
      </c>
      <c r="L18" s="461">
        <v>21</v>
      </c>
      <c r="M18" s="425">
        <f t="shared" si="5"/>
        <v>100</v>
      </c>
      <c r="N18" s="461">
        <v>6</v>
      </c>
      <c r="O18" s="425">
        <f t="shared" si="0"/>
        <v>100</v>
      </c>
      <c r="P18" s="461">
        <v>4</v>
      </c>
      <c r="Q18" s="425">
        <f t="shared" si="1"/>
        <v>100</v>
      </c>
      <c r="R18" s="463">
        <v>1</v>
      </c>
      <c r="S18" s="439">
        <f t="shared" si="2"/>
        <v>100</v>
      </c>
      <c r="T18" s="433">
        <v>1</v>
      </c>
      <c r="U18" s="439">
        <f>T18/H18*100</f>
        <v>100</v>
      </c>
      <c r="V18" s="463">
        <v>39</v>
      </c>
      <c r="W18" s="439">
        <f t="shared" si="3"/>
        <v>100</v>
      </c>
      <c r="X18" s="433">
        <v>1</v>
      </c>
      <c r="Y18" s="439">
        <f t="shared" si="8"/>
        <v>100</v>
      </c>
      <c r="Z18" s="433">
        <f>SUM(L18,N18,P18,R18,T18,V18,X18)</f>
        <v>73</v>
      </c>
      <c r="AA18" s="1102">
        <f t="shared" si="6"/>
        <v>100</v>
      </c>
    </row>
    <row r="19" spans="1:27" x14ac:dyDescent="0.2">
      <c r="A19" s="7">
        <f>'9'!A16</f>
        <v>8</v>
      </c>
      <c r="B19" s="12"/>
      <c r="C19" s="12" t="str">
        <f>'9'!C16</f>
        <v>Lespadangan</v>
      </c>
      <c r="D19" s="461">
        <v>12</v>
      </c>
      <c r="E19" s="461">
        <v>6</v>
      </c>
      <c r="F19" s="461">
        <v>0</v>
      </c>
      <c r="G19" s="433">
        <v>1</v>
      </c>
      <c r="H19" s="461">
        <v>1</v>
      </c>
      <c r="I19" s="461">
        <v>24</v>
      </c>
      <c r="J19" s="461">
        <v>1</v>
      </c>
      <c r="K19" s="430">
        <f t="shared" si="4"/>
        <v>45</v>
      </c>
      <c r="L19" s="461">
        <v>12</v>
      </c>
      <c r="M19" s="425">
        <f t="shared" si="5"/>
        <v>100</v>
      </c>
      <c r="N19" s="461">
        <v>2</v>
      </c>
      <c r="O19" s="425">
        <f t="shared" si="0"/>
        <v>33.333333333333329</v>
      </c>
      <c r="P19" s="461">
        <v>0</v>
      </c>
      <c r="Q19" s="425">
        <v>0</v>
      </c>
      <c r="R19" s="463">
        <v>1</v>
      </c>
      <c r="S19" s="439">
        <f t="shared" si="2"/>
        <v>100</v>
      </c>
      <c r="T19" s="433">
        <v>1</v>
      </c>
      <c r="U19" s="439">
        <f>T19/H19*100</f>
        <v>100</v>
      </c>
      <c r="V19" s="463">
        <v>24</v>
      </c>
      <c r="W19" s="439">
        <f t="shared" si="3"/>
        <v>100</v>
      </c>
      <c r="X19" s="433">
        <v>1</v>
      </c>
      <c r="Y19" s="439">
        <f t="shared" si="8"/>
        <v>100</v>
      </c>
      <c r="Z19" s="433">
        <f t="shared" si="7"/>
        <v>41</v>
      </c>
      <c r="AA19" s="1102">
        <f t="shared" si="6"/>
        <v>91.111111111111114</v>
      </c>
    </row>
    <row r="20" spans="1:27" x14ac:dyDescent="0.2">
      <c r="A20" s="7">
        <f>'9'!A17</f>
        <v>9</v>
      </c>
      <c r="B20" s="12" t="str">
        <f>'9'!B17</f>
        <v>Kemlagi</v>
      </c>
      <c r="C20" s="12" t="str">
        <f>'9'!C17</f>
        <v>Kemlagi</v>
      </c>
      <c r="D20" s="461">
        <v>22</v>
      </c>
      <c r="E20" s="461">
        <v>4</v>
      </c>
      <c r="F20" s="461">
        <v>1</v>
      </c>
      <c r="G20" s="433">
        <v>1</v>
      </c>
      <c r="H20" s="461">
        <v>0</v>
      </c>
      <c r="I20" s="461">
        <v>28</v>
      </c>
      <c r="J20" s="461">
        <v>1</v>
      </c>
      <c r="K20" s="430">
        <f t="shared" si="4"/>
        <v>57</v>
      </c>
      <c r="L20" s="461">
        <v>14</v>
      </c>
      <c r="M20" s="425">
        <f t="shared" si="5"/>
        <v>63.636363636363633</v>
      </c>
      <c r="N20" s="461">
        <v>1</v>
      </c>
      <c r="O20" s="425">
        <f t="shared" si="0"/>
        <v>25</v>
      </c>
      <c r="P20" s="461">
        <v>1</v>
      </c>
      <c r="Q20" s="425">
        <f t="shared" si="1"/>
        <v>100</v>
      </c>
      <c r="R20" s="463">
        <v>1</v>
      </c>
      <c r="S20" s="439">
        <f t="shared" si="2"/>
        <v>100</v>
      </c>
      <c r="T20" s="433">
        <v>0</v>
      </c>
      <c r="U20" s="439">
        <v>0</v>
      </c>
      <c r="V20" s="463">
        <v>21</v>
      </c>
      <c r="W20" s="439">
        <f t="shared" si="3"/>
        <v>75</v>
      </c>
      <c r="X20" s="433">
        <v>0</v>
      </c>
      <c r="Y20" s="439">
        <f t="shared" si="8"/>
        <v>0</v>
      </c>
      <c r="Z20" s="433">
        <f t="shared" si="7"/>
        <v>38</v>
      </c>
      <c r="AA20" s="1102">
        <f t="shared" si="6"/>
        <v>66.666666666666657</v>
      </c>
    </row>
    <row r="21" spans="1:27" x14ac:dyDescent="0.2">
      <c r="A21" s="7">
        <f>'9'!A18</f>
        <v>10</v>
      </c>
      <c r="B21" s="12"/>
      <c r="C21" s="12" t="str">
        <f>'9'!C18</f>
        <v>Kedungsari</v>
      </c>
      <c r="D21" s="461">
        <v>14</v>
      </c>
      <c r="E21" s="461">
        <v>7</v>
      </c>
      <c r="F21" s="461">
        <v>5</v>
      </c>
      <c r="G21" s="433">
        <v>1</v>
      </c>
      <c r="H21" s="461">
        <v>0</v>
      </c>
      <c r="I21" s="461">
        <v>13</v>
      </c>
      <c r="J21" s="461">
        <v>0</v>
      </c>
      <c r="K21" s="430">
        <f t="shared" si="4"/>
        <v>40</v>
      </c>
      <c r="L21" s="461">
        <v>12</v>
      </c>
      <c r="M21" s="425">
        <f t="shared" si="5"/>
        <v>85.714285714285708</v>
      </c>
      <c r="N21" s="461">
        <v>4</v>
      </c>
      <c r="O21" s="425">
        <f t="shared" si="0"/>
        <v>57.142857142857139</v>
      </c>
      <c r="P21" s="461">
        <v>4</v>
      </c>
      <c r="Q21" s="425">
        <f t="shared" si="1"/>
        <v>80</v>
      </c>
      <c r="R21" s="463">
        <v>1</v>
      </c>
      <c r="S21" s="439">
        <f t="shared" si="2"/>
        <v>100</v>
      </c>
      <c r="T21" s="433">
        <v>0</v>
      </c>
      <c r="U21" s="439">
        <v>0</v>
      </c>
      <c r="V21" s="463">
        <v>3</v>
      </c>
      <c r="W21" s="439">
        <f t="shared" si="3"/>
        <v>23.076923076923077</v>
      </c>
      <c r="X21" s="433">
        <v>0</v>
      </c>
      <c r="Y21" s="439">
        <v>0</v>
      </c>
      <c r="Z21" s="433">
        <f t="shared" si="7"/>
        <v>24</v>
      </c>
      <c r="AA21" s="1102">
        <f t="shared" si="6"/>
        <v>60</v>
      </c>
    </row>
    <row r="22" spans="1:27" x14ac:dyDescent="0.2">
      <c r="A22" s="7">
        <f>'9'!A19</f>
        <v>11</v>
      </c>
      <c r="B22" s="12" t="str">
        <f>'9'!B19</f>
        <v>Dawarblandong</v>
      </c>
      <c r="C22" s="12" t="str">
        <f>'9'!C19</f>
        <v>Dawarblandong</v>
      </c>
      <c r="D22" s="461">
        <v>34</v>
      </c>
      <c r="E22" s="461">
        <v>9</v>
      </c>
      <c r="F22" s="461">
        <v>7</v>
      </c>
      <c r="G22" s="433">
        <v>4</v>
      </c>
      <c r="H22" s="461">
        <v>0</v>
      </c>
      <c r="I22" s="461">
        <v>41</v>
      </c>
      <c r="J22" s="461">
        <v>1</v>
      </c>
      <c r="K22" s="430">
        <f t="shared" si="4"/>
        <v>96</v>
      </c>
      <c r="L22" s="461">
        <v>32</v>
      </c>
      <c r="M22" s="425">
        <f t="shared" si="5"/>
        <v>94.117647058823522</v>
      </c>
      <c r="N22" s="461">
        <v>9</v>
      </c>
      <c r="O22" s="425">
        <f t="shared" si="0"/>
        <v>100</v>
      </c>
      <c r="P22" s="461">
        <v>7</v>
      </c>
      <c r="Q22" s="425">
        <f t="shared" si="1"/>
        <v>100</v>
      </c>
      <c r="R22" s="463">
        <v>4</v>
      </c>
      <c r="S22" s="439">
        <f t="shared" si="2"/>
        <v>100</v>
      </c>
      <c r="T22" s="433">
        <v>0</v>
      </c>
      <c r="U22" s="439">
        <v>0</v>
      </c>
      <c r="V22" s="463">
        <v>39</v>
      </c>
      <c r="W22" s="439">
        <f t="shared" si="3"/>
        <v>95.121951219512198</v>
      </c>
      <c r="X22" s="433">
        <v>1</v>
      </c>
      <c r="Y22" s="439">
        <f t="shared" si="8"/>
        <v>100</v>
      </c>
      <c r="Z22" s="433">
        <f t="shared" si="7"/>
        <v>92</v>
      </c>
      <c r="AA22" s="1102">
        <f t="shared" si="6"/>
        <v>95.833333333333343</v>
      </c>
    </row>
    <row r="23" spans="1:27" x14ac:dyDescent="0.2">
      <c r="A23" s="7">
        <f>'9'!A20</f>
        <v>12</v>
      </c>
      <c r="B23" s="12" t="str">
        <f>'9'!B20</f>
        <v>Jetis</v>
      </c>
      <c r="C23" s="12" t="str">
        <f>'9'!C20</f>
        <v>Kupang</v>
      </c>
      <c r="D23" s="461">
        <v>25</v>
      </c>
      <c r="E23" s="461">
        <v>8</v>
      </c>
      <c r="F23" s="461">
        <v>4</v>
      </c>
      <c r="G23" s="433">
        <v>1</v>
      </c>
      <c r="H23" s="461">
        <v>0</v>
      </c>
      <c r="I23" s="461">
        <v>24</v>
      </c>
      <c r="J23" s="461">
        <v>0</v>
      </c>
      <c r="K23" s="430">
        <f t="shared" si="4"/>
        <v>62</v>
      </c>
      <c r="L23" s="461">
        <v>9</v>
      </c>
      <c r="M23" s="425">
        <f t="shared" si="5"/>
        <v>36</v>
      </c>
      <c r="N23" s="461">
        <v>3</v>
      </c>
      <c r="O23" s="425">
        <f t="shared" si="0"/>
        <v>37.5</v>
      </c>
      <c r="P23" s="461">
        <v>3</v>
      </c>
      <c r="Q23" s="425">
        <f t="shared" si="1"/>
        <v>75</v>
      </c>
      <c r="R23" s="463">
        <v>1</v>
      </c>
      <c r="S23" s="439">
        <f t="shared" si="2"/>
        <v>100</v>
      </c>
      <c r="T23" s="433">
        <v>0</v>
      </c>
      <c r="U23" s="439">
        <v>0</v>
      </c>
      <c r="V23" s="463">
        <v>6</v>
      </c>
      <c r="W23" s="439">
        <f t="shared" si="3"/>
        <v>25</v>
      </c>
      <c r="X23" s="433">
        <v>0</v>
      </c>
      <c r="Y23" s="439">
        <v>0</v>
      </c>
      <c r="Z23" s="433">
        <f t="shared" si="7"/>
        <v>22</v>
      </c>
      <c r="AA23" s="1102">
        <f t="shared" si="6"/>
        <v>35.483870967741936</v>
      </c>
    </row>
    <row r="24" spans="1:27" x14ac:dyDescent="0.2">
      <c r="A24" s="7">
        <f>'9'!A21</f>
        <v>13</v>
      </c>
      <c r="B24" s="12"/>
      <c r="C24" s="12" t="str">
        <f>'9'!C21</f>
        <v>Jetis</v>
      </c>
      <c r="D24" s="461">
        <v>22</v>
      </c>
      <c r="E24" s="461">
        <v>2</v>
      </c>
      <c r="F24" s="461">
        <v>2</v>
      </c>
      <c r="G24" s="433">
        <v>1</v>
      </c>
      <c r="H24" s="461">
        <v>0</v>
      </c>
      <c r="I24" s="461">
        <v>7</v>
      </c>
      <c r="J24" s="461">
        <v>2</v>
      </c>
      <c r="K24" s="430">
        <f t="shared" si="4"/>
        <v>36</v>
      </c>
      <c r="L24" s="461">
        <v>6</v>
      </c>
      <c r="M24" s="425">
        <f t="shared" si="5"/>
        <v>27.27272727272727</v>
      </c>
      <c r="N24" s="461">
        <v>0</v>
      </c>
      <c r="O24" s="425">
        <f t="shared" si="0"/>
        <v>0</v>
      </c>
      <c r="P24" s="461">
        <v>0</v>
      </c>
      <c r="Q24" s="425">
        <f t="shared" si="1"/>
        <v>0</v>
      </c>
      <c r="R24" s="463">
        <v>1</v>
      </c>
      <c r="S24" s="439">
        <f t="shared" si="2"/>
        <v>100</v>
      </c>
      <c r="T24" s="433">
        <v>0</v>
      </c>
      <c r="U24" s="439">
        <v>0</v>
      </c>
      <c r="V24" s="463">
        <v>7</v>
      </c>
      <c r="W24" s="439">
        <f t="shared" si="3"/>
        <v>100</v>
      </c>
      <c r="X24" s="433">
        <v>1</v>
      </c>
      <c r="Y24" s="439">
        <f t="shared" si="8"/>
        <v>50</v>
      </c>
      <c r="Z24" s="433">
        <f>SUM(L24,N24,P24,R24,T24,V24,X24)</f>
        <v>15</v>
      </c>
      <c r="AA24" s="1102">
        <f t="shared" si="6"/>
        <v>41.666666666666671</v>
      </c>
    </row>
    <row r="25" spans="1:27" x14ac:dyDescent="0.2">
      <c r="A25" s="7">
        <f>'9'!A22</f>
        <v>14</v>
      </c>
      <c r="B25" s="12" t="str">
        <f>'9'!B22</f>
        <v>Mojosari</v>
      </c>
      <c r="C25" s="12" t="str">
        <f>'9'!C22</f>
        <v>Mojosari</v>
      </c>
      <c r="D25" s="461">
        <v>25</v>
      </c>
      <c r="E25" s="461">
        <v>13</v>
      </c>
      <c r="F25" s="461">
        <v>18</v>
      </c>
      <c r="G25" s="433">
        <v>1</v>
      </c>
      <c r="H25" s="461">
        <v>3</v>
      </c>
      <c r="I25" s="461">
        <v>14</v>
      </c>
      <c r="J25" s="461">
        <v>2</v>
      </c>
      <c r="K25" s="430">
        <f t="shared" si="4"/>
        <v>76</v>
      </c>
      <c r="L25" s="461">
        <v>25</v>
      </c>
      <c r="M25" s="425">
        <f t="shared" si="5"/>
        <v>100</v>
      </c>
      <c r="N25" s="461">
        <v>13</v>
      </c>
      <c r="O25" s="425">
        <f t="shared" si="0"/>
        <v>100</v>
      </c>
      <c r="P25" s="461">
        <v>18</v>
      </c>
      <c r="Q25" s="425">
        <f t="shared" si="1"/>
        <v>100</v>
      </c>
      <c r="R25" s="463">
        <v>1</v>
      </c>
      <c r="S25" s="439">
        <f t="shared" si="2"/>
        <v>100</v>
      </c>
      <c r="T25" s="433">
        <v>3</v>
      </c>
      <c r="U25" s="439">
        <f>T25/H25*100</f>
        <v>100</v>
      </c>
      <c r="V25" s="463">
        <v>14</v>
      </c>
      <c r="W25" s="439">
        <f t="shared" si="3"/>
        <v>100</v>
      </c>
      <c r="X25" s="433">
        <v>2</v>
      </c>
      <c r="Y25" s="439">
        <f t="shared" si="8"/>
        <v>100</v>
      </c>
      <c r="Z25" s="433">
        <f t="shared" si="7"/>
        <v>76</v>
      </c>
      <c r="AA25" s="1102">
        <f t="shared" si="6"/>
        <v>100</v>
      </c>
    </row>
    <row r="26" spans="1:27" x14ac:dyDescent="0.2">
      <c r="A26" s="7">
        <f>'9'!A23</f>
        <v>15</v>
      </c>
      <c r="B26" s="12"/>
      <c r="C26" s="12" t="str">
        <f>'9'!C23</f>
        <v>Modopuro</v>
      </c>
      <c r="D26" s="461">
        <v>15</v>
      </c>
      <c r="E26" s="461">
        <v>6</v>
      </c>
      <c r="F26" s="461">
        <v>3</v>
      </c>
      <c r="G26" s="433">
        <v>1</v>
      </c>
      <c r="H26" s="461">
        <v>0</v>
      </c>
      <c r="I26" s="461">
        <v>8</v>
      </c>
      <c r="J26" s="461">
        <v>0</v>
      </c>
      <c r="K26" s="430">
        <f t="shared" si="4"/>
        <v>33</v>
      </c>
      <c r="L26" s="461">
        <v>6</v>
      </c>
      <c r="M26" s="425">
        <f t="shared" si="5"/>
        <v>40</v>
      </c>
      <c r="N26" s="461">
        <v>2</v>
      </c>
      <c r="O26" s="425">
        <f t="shared" si="0"/>
        <v>33.333333333333329</v>
      </c>
      <c r="P26" s="461">
        <v>0</v>
      </c>
      <c r="Q26" s="425">
        <f t="shared" si="1"/>
        <v>0</v>
      </c>
      <c r="R26" s="463">
        <v>1</v>
      </c>
      <c r="S26" s="439">
        <f t="shared" si="2"/>
        <v>100</v>
      </c>
      <c r="T26" s="433">
        <v>0</v>
      </c>
      <c r="U26" s="439">
        <v>0</v>
      </c>
      <c r="V26" s="463">
        <v>8</v>
      </c>
      <c r="W26" s="439">
        <f t="shared" si="3"/>
        <v>100</v>
      </c>
      <c r="X26" s="433">
        <v>0</v>
      </c>
      <c r="Y26" s="439">
        <v>0</v>
      </c>
      <c r="Z26" s="433">
        <f t="shared" si="7"/>
        <v>17</v>
      </c>
      <c r="AA26" s="1102">
        <f t="shared" si="6"/>
        <v>51.515151515151516</v>
      </c>
    </row>
    <row r="27" spans="1:27" x14ac:dyDescent="0.2">
      <c r="A27" s="7">
        <f>'9'!A24</f>
        <v>16</v>
      </c>
      <c r="B27" s="12" t="str">
        <f>'9'!B24</f>
        <v>Pungging</v>
      </c>
      <c r="C27" s="12" t="str">
        <f>'9'!C24</f>
        <v>Pungging</v>
      </c>
      <c r="D27" s="461">
        <v>22</v>
      </c>
      <c r="E27" s="461">
        <v>10</v>
      </c>
      <c r="F27" s="461">
        <v>8</v>
      </c>
      <c r="G27" s="433">
        <v>1</v>
      </c>
      <c r="H27" s="461">
        <v>0</v>
      </c>
      <c r="I27" s="461">
        <v>51</v>
      </c>
      <c r="J27" s="461">
        <v>0</v>
      </c>
      <c r="K27" s="430">
        <f t="shared" si="4"/>
        <v>92</v>
      </c>
      <c r="L27" s="461">
        <v>20</v>
      </c>
      <c r="M27" s="425">
        <f t="shared" si="5"/>
        <v>90.909090909090907</v>
      </c>
      <c r="N27" s="461">
        <v>7</v>
      </c>
      <c r="O27" s="425">
        <f t="shared" si="0"/>
        <v>70</v>
      </c>
      <c r="P27" s="461">
        <v>5</v>
      </c>
      <c r="Q27" s="425">
        <f t="shared" si="1"/>
        <v>62.5</v>
      </c>
      <c r="R27" s="463">
        <v>1</v>
      </c>
      <c r="S27" s="439">
        <f t="shared" si="2"/>
        <v>100</v>
      </c>
      <c r="T27" s="433">
        <v>0</v>
      </c>
      <c r="U27" s="439">
        <v>0</v>
      </c>
      <c r="V27" s="463">
        <v>36</v>
      </c>
      <c r="W27" s="439">
        <f t="shared" si="3"/>
        <v>70.588235294117652</v>
      </c>
      <c r="X27" s="433">
        <v>0</v>
      </c>
      <c r="Y27" s="439">
        <v>0</v>
      </c>
      <c r="Z27" s="433">
        <f t="shared" si="7"/>
        <v>69</v>
      </c>
      <c r="AA27" s="1102">
        <f t="shared" si="6"/>
        <v>75</v>
      </c>
    </row>
    <row r="28" spans="1:27" x14ac:dyDescent="0.2">
      <c r="A28" s="7">
        <f>'9'!A25</f>
        <v>17</v>
      </c>
      <c r="B28" s="12"/>
      <c r="C28" s="12" t="str">
        <f>'9'!C25</f>
        <v>Watukenongo</v>
      </c>
      <c r="D28" s="461">
        <v>14</v>
      </c>
      <c r="E28" s="461">
        <v>2</v>
      </c>
      <c r="F28" s="461">
        <v>2</v>
      </c>
      <c r="G28" s="433">
        <v>1</v>
      </c>
      <c r="H28" s="461">
        <v>0</v>
      </c>
      <c r="I28" s="461">
        <v>98</v>
      </c>
      <c r="J28" s="461">
        <v>0</v>
      </c>
      <c r="K28" s="430">
        <f t="shared" si="4"/>
        <v>117</v>
      </c>
      <c r="L28" s="461">
        <v>13</v>
      </c>
      <c r="M28" s="425">
        <f t="shared" si="5"/>
        <v>92.857142857142861</v>
      </c>
      <c r="N28" s="461">
        <v>2</v>
      </c>
      <c r="O28" s="425">
        <f t="shared" si="0"/>
        <v>100</v>
      </c>
      <c r="P28" s="461">
        <v>2</v>
      </c>
      <c r="Q28" s="425">
        <f t="shared" si="1"/>
        <v>100</v>
      </c>
      <c r="R28" s="463">
        <v>1</v>
      </c>
      <c r="S28" s="439">
        <f t="shared" si="2"/>
        <v>100</v>
      </c>
      <c r="T28" s="433">
        <v>0</v>
      </c>
      <c r="U28" s="439">
        <v>0</v>
      </c>
      <c r="V28" s="463">
        <v>67</v>
      </c>
      <c r="W28" s="439">
        <f t="shared" si="3"/>
        <v>68.367346938775512</v>
      </c>
      <c r="X28" s="433">
        <v>0</v>
      </c>
      <c r="Y28" s="439">
        <v>0</v>
      </c>
      <c r="Z28" s="433">
        <f t="shared" si="7"/>
        <v>85</v>
      </c>
      <c r="AA28" s="1102">
        <f t="shared" si="6"/>
        <v>72.649572649572647</v>
      </c>
    </row>
    <row r="29" spans="1:27" x14ac:dyDescent="0.2">
      <c r="A29" s="7">
        <f>'9'!A26</f>
        <v>18</v>
      </c>
      <c r="B29" s="12" t="str">
        <f>'9'!B26</f>
        <v>Ngoro</v>
      </c>
      <c r="C29" s="12" t="str">
        <f>'9'!C26</f>
        <v>Ngoro</v>
      </c>
      <c r="D29" s="461">
        <v>30</v>
      </c>
      <c r="E29" s="461">
        <v>10</v>
      </c>
      <c r="F29" s="461">
        <v>7</v>
      </c>
      <c r="G29" s="433">
        <v>1</v>
      </c>
      <c r="H29" s="461">
        <v>2</v>
      </c>
      <c r="I29" s="461">
        <v>25</v>
      </c>
      <c r="J29" s="461">
        <v>1</v>
      </c>
      <c r="K29" s="430">
        <f t="shared" si="4"/>
        <v>76</v>
      </c>
      <c r="L29" s="461">
        <v>27</v>
      </c>
      <c r="M29" s="425">
        <f t="shared" si="5"/>
        <v>90</v>
      </c>
      <c r="N29" s="461">
        <v>5</v>
      </c>
      <c r="O29" s="425">
        <f t="shared" si="0"/>
        <v>50</v>
      </c>
      <c r="P29" s="461">
        <v>3</v>
      </c>
      <c r="Q29" s="425">
        <f t="shared" si="1"/>
        <v>42.857142857142854</v>
      </c>
      <c r="R29" s="463">
        <v>1</v>
      </c>
      <c r="S29" s="439">
        <f t="shared" si="2"/>
        <v>100</v>
      </c>
      <c r="T29" s="433">
        <v>2</v>
      </c>
      <c r="U29" s="439">
        <f>T29/H29*100</f>
        <v>100</v>
      </c>
      <c r="V29" s="463">
        <v>19</v>
      </c>
      <c r="W29" s="439">
        <f t="shared" si="3"/>
        <v>76</v>
      </c>
      <c r="X29" s="433">
        <v>0</v>
      </c>
      <c r="Y29" s="439">
        <f t="shared" si="8"/>
        <v>0</v>
      </c>
      <c r="Z29" s="433">
        <f t="shared" si="7"/>
        <v>57</v>
      </c>
      <c r="AA29" s="1102">
        <f t="shared" si="6"/>
        <v>75</v>
      </c>
    </row>
    <row r="30" spans="1:27" x14ac:dyDescent="0.2">
      <c r="A30" s="7">
        <f>'9'!A27</f>
        <v>19</v>
      </c>
      <c r="B30" s="12"/>
      <c r="C30" s="12" t="str">
        <f>'9'!C27</f>
        <v>Manduro</v>
      </c>
      <c r="D30" s="461">
        <v>15</v>
      </c>
      <c r="E30" s="461">
        <v>6</v>
      </c>
      <c r="F30" s="461">
        <v>1</v>
      </c>
      <c r="G30" s="433">
        <v>1</v>
      </c>
      <c r="H30" s="461">
        <v>0</v>
      </c>
      <c r="I30" s="461">
        <v>11</v>
      </c>
      <c r="J30" s="461">
        <v>0</v>
      </c>
      <c r="K30" s="430">
        <f>SUM(D30:J30)</f>
        <v>34</v>
      </c>
      <c r="L30" s="461">
        <v>9</v>
      </c>
      <c r="M30" s="425">
        <f t="shared" si="5"/>
        <v>60</v>
      </c>
      <c r="N30" s="461">
        <v>3</v>
      </c>
      <c r="O30" s="425">
        <f t="shared" si="0"/>
        <v>50</v>
      </c>
      <c r="P30" s="461">
        <v>0</v>
      </c>
      <c r="Q30" s="425">
        <f t="shared" si="1"/>
        <v>0</v>
      </c>
      <c r="R30" s="463">
        <v>1</v>
      </c>
      <c r="S30" s="439">
        <f t="shared" si="2"/>
        <v>100</v>
      </c>
      <c r="T30" s="433">
        <v>0</v>
      </c>
      <c r="U30" s="439">
        <v>0</v>
      </c>
      <c r="V30" s="463">
        <v>11</v>
      </c>
      <c r="W30" s="439">
        <f t="shared" si="3"/>
        <v>100</v>
      </c>
      <c r="X30" s="433">
        <v>0</v>
      </c>
      <c r="Y30" s="439">
        <v>0</v>
      </c>
      <c r="Z30" s="433">
        <f t="shared" si="7"/>
        <v>24</v>
      </c>
      <c r="AA30" s="1102">
        <f t="shared" si="6"/>
        <v>70.588235294117652</v>
      </c>
    </row>
    <row r="31" spans="1:27" x14ac:dyDescent="0.2">
      <c r="A31" s="7">
        <f>'9'!A28</f>
        <v>20</v>
      </c>
      <c r="B31" s="12" t="str">
        <f>'9'!B28</f>
        <v>Dlanggu</v>
      </c>
      <c r="C31" s="12" t="str">
        <f>'9'!C28</f>
        <v>Dlanggu</v>
      </c>
      <c r="D31" s="461">
        <v>31</v>
      </c>
      <c r="E31" s="461">
        <v>6</v>
      </c>
      <c r="F31" s="461">
        <v>3</v>
      </c>
      <c r="G31" s="433">
        <v>1</v>
      </c>
      <c r="H31" s="461">
        <v>0</v>
      </c>
      <c r="I31" s="461">
        <v>32</v>
      </c>
      <c r="J31" s="461">
        <v>1</v>
      </c>
      <c r="K31" s="430">
        <f t="shared" si="4"/>
        <v>74</v>
      </c>
      <c r="L31" s="461">
        <v>31</v>
      </c>
      <c r="M31" s="425">
        <f t="shared" si="5"/>
        <v>100</v>
      </c>
      <c r="N31" s="461">
        <v>6</v>
      </c>
      <c r="O31" s="425">
        <f t="shared" si="0"/>
        <v>100</v>
      </c>
      <c r="P31" s="461">
        <v>3</v>
      </c>
      <c r="Q31" s="425">
        <f t="shared" si="1"/>
        <v>100</v>
      </c>
      <c r="R31" s="463">
        <v>1</v>
      </c>
      <c r="S31" s="439">
        <f t="shared" si="2"/>
        <v>100</v>
      </c>
      <c r="T31" s="433">
        <v>0</v>
      </c>
      <c r="U31" s="439">
        <v>0</v>
      </c>
      <c r="V31" s="463">
        <v>32</v>
      </c>
      <c r="W31" s="439">
        <f t="shared" si="3"/>
        <v>100</v>
      </c>
      <c r="X31" s="433">
        <v>1</v>
      </c>
      <c r="Y31" s="439">
        <f t="shared" si="8"/>
        <v>100</v>
      </c>
      <c r="Z31" s="433">
        <f t="shared" si="7"/>
        <v>74</v>
      </c>
      <c r="AA31" s="1102">
        <f t="shared" si="6"/>
        <v>100</v>
      </c>
    </row>
    <row r="32" spans="1:27" x14ac:dyDescent="0.2">
      <c r="A32" s="7">
        <f>'9'!A29</f>
        <v>21</v>
      </c>
      <c r="B32" s="12" t="str">
        <f>'9'!B29</f>
        <v>Kutorejo</v>
      </c>
      <c r="C32" s="12" t="str">
        <f>'9'!C29</f>
        <v>Kutorejo</v>
      </c>
      <c r="D32" s="461">
        <v>20</v>
      </c>
      <c r="E32" s="461">
        <v>5</v>
      </c>
      <c r="F32" s="461">
        <v>3</v>
      </c>
      <c r="G32" s="433">
        <v>1</v>
      </c>
      <c r="H32" s="461">
        <v>0</v>
      </c>
      <c r="I32" s="461">
        <v>45</v>
      </c>
      <c r="J32" s="461">
        <v>1</v>
      </c>
      <c r="K32" s="430">
        <f t="shared" ref="K32:K38" si="9">SUM(D32:J32)</f>
        <v>75</v>
      </c>
      <c r="L32" s="461">
        <v>11</v>
      </c>
      <c r="M32" s="425">
        <f t="shared" ref="M32:M38" si="10">L32/D32*100</f>
        <v>55.000000000000007</v>
      </c>
      <c r="N32" s="461">
        <v>2</v>
      </c>
      <c r="O32" s="425">
        <f t="shared" ref="O32:O38" si="11">N32/E32*100</f>
        <v>40</v>
      </c>
      <c r="P32" s="461">
        <v>1</v>
      </c>
      <c r="Q32" s="425">
        <f t="shared" ref="Q32:Q38" si="12">P32/F32*100</f>
        <v>33.333333333333329</v>
      </c>
      <c r="R32" s="463">
        <v>1</v>
      </c>
      <c r="S32" s="439">
        <f t="shared" ref="S32:S38" si="13">R32/G32*100</f>
        <v>100</v>
      </c>
      <c r="T32" s="433">
        <v>0</v>
      </c>
      <c r="U32" s="439">
        <v>0</v>
      </c>
      <c r="V32" s="463">
        <v>34</v>
      </c>
      <c r="W32" s="439">
        <f t="shared" ref="W32:W38" si="14">V32/I32*100</f>
        <v>75.555555555555557</v>
      </c>
      <c r="X32" s="433">
        <v>1</v>
      </c>
      <c r="Y32" s="439">
        <f t="shared" ref="Y32:Y38" si="15">X32/J32*100</f>
        <v>100</v>
      </c>
      <c r="Z32" s="433">
        <f t="shared" ref="Z32:Z38" si="16">SUM(L32,N32,P32,R32,T32,V32,X32)</f>
        <v>50</v>
      </c>
      <c r="AA32" s="1102">
        <f t="shared" ref="AA32:AA38" si="17">Z32/K32*100</f>
        <v>66.666666666666657</v>
      </c>
    </row>
    <row r="33" spans="1:27" x14ac:dyDescent="0.2">
      <c r="A33" s="7">
        <f>'9'!A30</f>
        <v>22</v>
      </c>
      <c r="B33" s="12"/>
      <c r="C33" s="12" t="str">
        <f>'9'!C30</f>
        <v>Pesanggrahan</v>
      </c>
      <c r="D33" s="461">
        <v>21</v>
      </c>
      <c r="E33" s="461">
        <v>9</v>
      </c>
      <c r="F33" s="461">
        <v>3</v>
      </c>
      <c r="G33" s="433">
        <v>1</v>
      </c>
      <c r="H33" s="461">
        <v>0</v>
      </c>
      <c r="I33" s="461">
        <v>8</v>
      </c>
      <c r="J33" s="461">
        <v>0</v>
      </c>
      <c r="K33" s="430">
        <f t="shared" si="9"/>
        <v>42</v>
      </c>
      <c r="L33" s="461">
        <v>20</v>
      </c>
      <c r="M33" s="425">
        <f t="shared" si="10"/>
        <v>95.238095238095227</v>
      </c>
      <c r="N33" s="461">
        <v>6</v>
      </c>
      <c r="O33" s="425">
        <f t="shared" si="11"/>
        <v>66.666666666666657</v>
      </c>
      <c r="P33" s="461">
        <v>2</v>
      </c>
      <c r="Q33" s="425">
        <f t="shared" si="12"/>
        <v>66.666666666666657</v>
      </c>
      <c r="R33" s="463">
        <v>1</v>
      </c>
      <c r="S33" s="439">
        <f t="shared" si="13"/>
        <v>100</v>
      </c>
      <c r="T33" s="433">
        <v>0</v>
      </c>
      <c r="U33" s="439">
        <v>0</v>
      </c>
      <c r="V33" s="463">
        <v>8</v>
      </c>
      <c r="W33" s="439">
        <f t="shared" si="14"/>
        <v>100</v>
      </c>
      <c r="X33" s="433">
        <v>0</v>
      </c>
      <c r="Y33" s="439">
        <v>0</v>
      </c>
      <c r="Z33" s="433">
        <f t="shared" si="16"/>
        <v>37</v>
      </c>
      <c r="AA33" s="1102">
        <f t="shared" si="17"/>
        <v>88.095238095238088</v>
      </c>
    </row>
    <row r="34" spans="1:27" x14ac:dyDescent="0.2">
      <c r="A34" s="7">
        <f>'9'!A31</f>
        <v>23</v>
      </c>
      <c r="B34" s="12" t="str">
        <f>'9'!B31</f>
        <v>Pacet</v>
      </c>
      <c r="C34" s="12" t="str">
        <f>'9'!C31</f>
        <v>Pacet</v>
      </c>
      <c r="D34" s="461">
        <v>22</v>
      </c>
      <c r="E34" s="461">
        <v>8</v>
      </c>
      <c r="F34" s="461">
        <v>5</v>
      </c>
      <c r="G34" s="433">
        <v>1</v>
      </c>
      <c r="H34" s="461">
        <v>0</v>
      </c>
      <c r="I34" s="461">
        <v>50</v>
      </c>
      <c r="J34" s="461">
        <v>1</v>
      </c>
      <c r="K34" s="430">
        <f t="shared" si="9"/>
        <v>87</v>
      </c>
      <c r="L34" s="461">
        <v>22</v>
      </c>
      <c r="M34" s="425">
        <f t="shared" si="10"/>
        <v>100</v>
      </c>
      <c r="N34" s="461">
        <v>8</v>
      </c>
      <c r="O34" s="425">
        <f t="shared" si="11"/>
        <v>100</v>
      </c>
      <c r="P34" s="461">
        <v>5</v>
      </c>
      <c r="Q34" s="425">
        <f t="shared" si="12"/>
        <v>100</v>
      </c>
      <c r="R34" s="463">
        <v>1</v>
      </c>
      <c r="S34" s="439">
        <f t="shared" si="13"/>
        <v>100</v>
      </c>
      <c r="T34" s="433">
        <v>0</v>
      </c>
      <c r="U34" s="439">
        <v>0</v>
      </c>
      <c r="V34" s="463">
        <v>50</v>
      </c>
      <c r="W34" s="439">
        <f t="shared" si="14"/>
        <v>100</v>
      </c>
      <c r="X34" s="433">
        <v>1</v>
      </c>
      <c r="Y34" s="439">
        <f t="shared" si="15"/>
        <v>100</v>
      </c>
      <c r="Z34" s="433">
        <f t="shared" si="16"/>
        <v>87</v>
      </c>
      <c r="AA34" s="1102">
        <f t="shared" si="17"/>
        <v>100</v>
      </c>
    </row>
    <row r="35" spans="1:27" x14ac:dyDescent="0.2">
      <c r="A35" s="7">
        <f>'9'!A32</f>
        <v>24</v>
      </c>
      <c r="B35" s="12"/>
      <c r="C35" s="12" t="str">
        <f>'9'!C32</f>
        <v>Pandan</v>
      </c>
      <c r="D35" s="461">
        <v>18</v>
      </c>
      <c r="E35" s="461">
        <v>3</v>
      </c>
      <c r="F35" s="461">
        <v>3</v>
      </c>
      <c r="G35" s="433">
        <v>1</v>
      </c>
      <c r="H35" s="461">
        <v>1</v>
      </c>
      <c r="I35" s="461">
        <v>25</v>
      </c>
      <c r="J35" s="461">
        <v>1</v>
      </c>
      <c r="K35" s="430">
        <f t="shared" si="9"/>
        <v>52</v>
      </c>
      <c r="L35" s="461">
        <v>16</v>
      </c>
      <c r="M35" s="425">
        <f t="shared" si="10"/>
        <v>88.888888888888886</v>
      </c>
      <c r="N35" s="461">
        <v>3</v>
      </c>
      <c r="O35" s="425">
        <f t="shared" si="11"/>
        <v>100</v>
      </c>
      <c r="P35" s="461">
        <v>3</v>
      </c>
      <c r="Q35" s="425">
        <f t="shared" si="12"/>
        <v>100</v>
      </c>
      <c r="R35" s="463">
        <v>1</v>
      </c>
      <c r="S35" s="439">
        <f t="shared" si="13"/>
        <v>100</v>
      </c>
      <c r="T35" s="433">
        <v>1</v>
      </c>
      <c r="U35" s="439">
        <f>T35/H35*100</f>
        <v>100</v>
      </c>
      <c r="V35" s="463">
        <v>16</v>
      </c>
      <c r="W35" s="439">
        <f t="shared" si="14"/>
        <v>64</v>
      </c>
      <c r="X35" s="433">
        <v>1</v>
      </c>
      <c r="Y35" s="439">
        <f t="shared" si="15"/>
        <v>100</v>
      </c>
      <c r="Z35" s="433">
        <f t="shared" si="16"/>
        <v>41</v>
      </c>
      <c r="AA35" s="1102">
        <f t="shared" si="17"/>
        <v>78.84615384615384</v>
      </c>
    </row>
    <row r="36" spans="1:27" x14ac:dyDescent="0.2">
      <c r="A36" s="7">
        <f>'9'!A33</f>
        <v>25</v>
      </c>
      <c r="B36" s="12" t="str">
        <f>'9'!B33</f>
        <v>Trawas</v>
      </c>
      <c r="C36" s="12" t="str">
        <f>'9'!C33</f>
        <v>Trawas</v>
      </c>
      <c r="D36" s="461">
        <v>19</v>
      </c>
      <c r="E36" s="461">
        <v>5</v>
      </c>
      <c r="F36" s="461">
        <v>5</v>
      </c>
      <c r="G36" s="433">
        <v>1</v>
      </c>
      <c r="H36" s="461">
        <v>0</v>
      </c>
      <c r="I36" s="461">
        <v>33</v>
      </c>
      <c r="J36" s="461">
        <v>1</v>
      </c>
      <c r="K36" s="430">
        <f t="shared" si="9"/>
        <v>64</v>
      </c>
      <c r="L36" s="461">
        <v>9</v>
      </c>
      <c r="M36" s="425">
        <f t="shared" si="10"/>
        <v>47.368421052631575</v>
      </c>
      <c r="N36" s="461">
        <v>4</v>
      </c>
      <c r="O36" s="425">
        <f t="shared" si="11"/>
        <v>80</v>
      </c>
      <c r="P36" s="461">
        <v>2</v>
      </c>
      <c r="Q36" s="425">
        <f t="shared" si="12"/>
        <v>40</v>
      </c>
      <c r="R36" s="463">
        <v>1</v>
      </c>
      <c r="S36" s="439">
        <f t="shared" si="13"/>
        <v>100</v>
      </c>
      <c r="T36" s="433">
        <v>0</v>
      </c>
      <c r="U36" s="439">
        <v>0</v>
      </c>
      <c r="V36" s="463">
        <v>31</v>
      </c>
      <c r="W36" s="439">
        <f t="shared" si="14"/>
        <v>93.939393939393938</v>
      </c>
      <c r="X36" s="433">
        <v>1</v>
      </c>
      <c r="Y36" s="439">
        <f t="shared" si="15"/>
        <v>100</v>
      </c>
      <c r="Z36" s="433">
        <f t="shared" si="16"/>
        <v>48</v>
      </c>
      <c r="AA36" s="1102">
        <f t="shared" si="17"/>
        <v>75</v>
      </c>
    </row>
    <row r="37" spans="1:27" x14ac:dyDescent="0.2">
      <c r="A37" s="7">
        <f>'9'!A34</f>
        <v>26</v>
      </c>
      <c r="B37" s="12" t="str">
        <f>'9'!B34</f>
        <v>Gondang</v>
      </c>
      <c r="C37" s="12" t="str">
        <f>'9'!C34</f>
        <v>Gondang</v>
      </c>
      <c r="D37" s="461">
        <v>24</v>
      </c>
      <c r="E37" s="461">
        <v>6.0130000000000035</v>
      </c>
      <c r="F37" s="461">
        <v>5.0149999999999997</v>
      </c>
      <c r="G37" s="433">
        <v>1</v>
      </c>
      <c r="H37" s="461">
        <v>1</v>
      </c>
      <c r="I37" s="461">
        <v>36</v>
      </c>
      <c r="J37" s="461">
        <v>2</v>
      </c>
      <c r="K37" s="430">
        <f t="shared" si="9"/>
        <v>75.028000000000006</v>
      </c>
      <c r="L37" s="461">
        <v>24</v>
      </c>
      <c r="M37" s="425">
        <f t="shared" si="10"/>
        <v>100</v>
      </c>
      <c r="N37" s="461">
        <v>6.0130000000000035</v>
      </c>
      <c r="O37" s="425">
        <f t="shared" si="11"/>
        <v>100</v>
      </c>
      <c r="P37" s="461">
        <v>5.0149999999999997</v>
      </c>
      <c r="Q37" s="425">
        <f t="shared" si="12"/>
        <v>100</v>
      </c>
      <c r="R37" s="463">
        <v>1</v>
      </c>
      <c r="S37" s="439">
        <f t="shared" si="13"/>
        <v>100</v>
      </c>
      <c r="T37" s="433">
        <v>1</v>
      </c>
      <c r="U37" s="439">
        <v>0</v>
      </c>
      <c r="V37" s="463">
        <v>36</v>
      </c>
      <c r="W37" s="439">
        <f t="shared" si="14"/>
        <v>100</v>
      </c>
      <c r="X37" s="433">
        <v>1</v>
      </c>
      <c r="Y37" s="439">
        <f t="shared" si="15"/>
        <v>50</v>
      </c>
      <c r="Z37" s="433">
        <f t="shared" si="16"/>
        <v>74.028000000000006</v>
      </c>
      <c r="AA37" s="1102">
        <f t="shared" si="17"/>
        <v>98.667164258676763</v>
      </c>
    </row>
    <row r="38" spans="1:27" x14ac:dyDescent="0.2">
      <c r="A38" s="7">
        <f>'9'!A35</f>
        <v>27</v>
      </c>
      <c r="B38" s="12" t="str">
        <f>'9'!B35</f>
        <v>Jatirejo</v>
      </c>
      <c r="C38" s="12" t="str">
        <f>'9'!C35</f>
        <v>Jatirejo</v>
      </c>
      <c r="D38" s="461">
        <v>34</v>
      </c>
      <c r="E38" s="461">
        <v>12</v>
      </c>
      <c r="F38" s="461">
        <v>7</v>
      </c>
      <c r="G38" s="433">
        <v>1</v>
      </c>
      <c r="H38" s="461">
        <v>0</v>
      </c>
      <c r="I38" s="461">
        <v>22</v>
      </c>
      <c r="J38" s="461">
        <v>1</v>
      </c>
      <c r="K38" s="430">
        <f t="shared" si="9"/>
        <v>77</v>
      </c>
      <c r="L38" s="461">
        <v>30</v>
      </c>
      <c r="M38" s="425">
        <f t="shared" si="10"/>
        <v>88.235294117647058</v>
      </c>
      <c r="N38" s="461">
        <v>11</v>
      </c>
      <c r="O38" s="425">
        <f t="shared" si="11"/>
        <v>91.666666666666657</v>
      </c>
      <c r="P38" s="461">
        <v>6</v>
      </c>
      <c r="Q38" s="425">
        <f t="shared" si="12"/>
        <v>85.714285714285708</v>
      </c>
      <c r="R38" s="463">
        <v>1</v>
      </c>
      <c r="S38" s="439">
        <f t="shared" si="13"/>
        <v>100</v>
      </c>
      <c r="T38" s="433">
        <v>0</v>
      </c>
      <c r="U38" s="439">
        <v>0</v>
      </c>
      <c r="V38" s="463">
        <v>22</v>
      </c>
      <c r="W38" s="439">
        <f t="shared" si="14"/>
        <v>100</v>
      </c>
      <c r="X38" s="433">
        <v>1</v>
      </c>
      <c r="Y38" s="439">
        <f t="shared" si="15"/>
        <v>100</v>
      </c>
      <c r="Z38" s="433">
        <f t="shared" si="16"/>
        <v>71</v>
      </c>
      <c r="AA38" s="1102">
        <f t="shared" si="17"/>
        <v>92.20779220779221</v>
      </c>
    </row>
    <row r="39" spans="1:27" ht="15.75" x14ac:dyDescent="0.2">
      <c r="A39" s="885" t="s">
        <v>157</v>
      </c>
      <c r="B39" s="272"/>
      <c r="C39" s="275"/>
      <c r="D39" s="441">
        <f>SUM(D12:D38)</f>
        <v>617</v>
      </c>
      <c r="E39" s="441">
        <f>SUM(E12:E38)</f>
        <v>195.01300000000001</v>
      </c>
      <c r="F39" s="441">
        <f>SUM(F12:F38)</f>
        <v>133.01499999999999</v>
      </c>
      <c r="G39" s="441">
        <f t="shared" ref="G39:P39" si="18">SUM(G12:G38)</f>
        <v>30</v>
      </c>
      <c r="H39" s="441">
        <f t="shared" si="18"/>
        <v>12</v>
      </c>
      <c r="I39" s="441">
        <f t="shared" si="18"/>
        <v>731</v>
      </c>
      <c r="J39" s="441">
        <f t="shared" si="18"/>
        <v>20</v>
      </c>
      <c r="K39" s="441">
        <f>SUM(K12:K38)</f>
        <v>1738.028</v>
      </c>
      <c r="L39" s="441">
        <f t="shared" si="18"/>
        <v>517</v>
      </c>
      <c r="M39" s="862">
        <f>L39/D39*100</f>
        <v>83.792544570502443</v>
      </c>
      <c r="N39" s="441">
        <f t="shared" si="18"/>
        <v>150.01300000000001</v>
      </c>
      <c r="O39" s="862">
        <f>N39/E39*100</f>
        <v>76.924615282058113</v>
      </c>
      <c r="P39" s="441">
        <f t="shared" si="18"/>
        <v>106.015</v>
      </c>
      <c r="Q39" s="862">
        <f>P39/F39*100</f>
        <v>79.701537420591677</v>
      </c>
      <c r="R39" s="920">
        <f>SUM(R12:R38)</f>
        <v>30</v>
      </c>
      <c r="S39" s="440">
        <f>R39/G39*100</f>
        <v>100</v>
      </c>
      <c r="T39" s="441">
        <f>SUM(T12:T38)</f>
        <v>12</v>
      </c>
      <c r="U39" s="440">
        <f>T39/H39*100</f>
        <v>100</v>
      </c>
      <c r="V39" s="920">
        <f>SUM(V12:V38)</f>
        <v>613</v>
      </c>
      <c r="W39" s="440">
        <f>V39/I39*100</f>
        <v>83.857729138166889</v>
      </c>
      <c r="X39" s="441">
        <f>SUM(X12:X38)</f>
        <v>15</v>
      </c>
      <c r="Y39" s="921">
        <f>X39/J39*100</f>
        <v>75</v>
      </c>
      <c r="Z39" s="441">
        <f>SUM(Z12:Z38)</f>
        <v>1443.028</v>
      </c>
      <c r="AA39" s="1103">
        <f>Z39/K39*100</f>
        <v>83.026740650898603</v>
      </c>
    </row>
    <row r="40" spans="1:27" x14ac:dyDescent="0.2">
      <c r="A40" s="406"/>
      <c r="B40" s="378"/>
      <c r="C40" s="378"/>
      <c r="D40" s="378"/>
      <c r="E40" s="378"/>
      <c r="F40" s="378"/>
      <c r="G40" s="378"/>
      <c r="H40" s="378"/>
      <c r="I40" s="378"/>
      <c r="J40" s="378"/>
      <c r="K40" s="378"/>
    </row>
    <row r="41" spans="1:27" x14ac:dyDescent="0.2">
      <c r="A41" s="922" t="s">
        <v>1342</v>
      </c>
    </row>
  </sheetData>
  <mergeCells count="21">
    <mergeCell ref="A3:AA3"/>
    <mergeCell ref="L8:Q8"/>
    <mergeCell ref="A7:A10"/>
    <mergeCell ref="B7:B10"/>
    <mergeCell ref="C7:C10"/>
    <mergeCell ref="D7:K7"/>
    <mergeCell ref="L7:AA7"/>
    <mergeCell ref="D8:F9"/>
    <mergeCell ref="G8:H9"/>
    <mergeCell ref="I8:I10"/>
    <mergeCell ref="J8:J10"/>
    <mergeCell ref="L9:M9"/>
    <mergeCell ref="R8:U8"/>
    <mergeCell ref="P9:Q9"/>
    <mergeCell ref="X8:Y9"/>
    <mergeCell ref="Z8:AA9"/>
    <mergeCell ref="T9:U9"/>
    <mergeCell ref="N9:O9"/>
    <mergeCell ref="K8:K10"/>
    <mergeCell ref="R9:S9"/>
    <mergeCell ref="V8:W9"/>
  </mergeCells>
  <phoneticPr fontId="0" type="noConversion"/>
  <printOptions horizontalCentered="1"/>
  <pageMargins left="0.97" right="0.9" top="1.1499999999999999" bottom="0.9" header="0" footer="0"/>
  <pageSetup paperSize="5" scale="5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R24"/>
  <sheetViews>
    <sheetView view="pageBreakPreview" topLeftCell="B1" zoomScale="60" zoomScaleNormal="80" workbookViewId="0">
      <selection activeCell="F40" sqref="F40:F41"/>
    </sheetView>
  </sheetViews>
  <sheetFormatPr defaultColWidth="11.42578125" defaultRowHeight="15" x14ac:dyDescent="0.2"/>
  <cols>
    <col min="1" max="1" width="5" style="4" customWidth="1"/>
    <col min="2" max="2" width="32.28515625" style="4" customWidth="1"/>
    <col min="3" max="3" width="12.85546875" style="4" customWidth="1"/>
    <col min="4" max="4" width="11.85546875" style="4" customWidth="1"/>
    <col min="5" max="5" width="12.28515625" style="4" customWidth="1"/>
    <col min="6" max="6" width="11.140625" style="4" customWidth="1"/>
    <col min="7" max="7" width="8.28515625" style="4" customWidth="1"/>
    <col min="8" max="8" width="10.140625" style="4" customWidth="1"/>
    <col min="9" max="9" width="10.85546875" style="4" customWidth="1"/>
    <col min="10" max="10" width="8.28515625" style="4" customWidth="1"/>
    <col min="11" max="11" width="9.7109375" style="4" customWidth="1"/>
    <col min="12" max="12" width="10.42578125" style="4" customWidth="1"/>
    <col min="13" max="17" width="8.28515625" style="4" customWidth="1"/>
    <col min="18" max="18" width="10.7109375" style="4" customWidth="1"/>
    <col min="19" max="16384" width="11.42578125" style="4"/>
  </cols>
  <sheetData>
    <row r="1" spans="1:18" x14ac:dyDescent="0.2">
      <c r="A1" s="3" t="s">
        <v>120</v>
      </c>
    </row>
    <row r="3" spans="1:18" s="203" customFormat="1" ht="16.5" x14ac:dyDescent="0.2">
      <c r="A3" s="1206" t="s">
        <v>226</v>
      </c>
      <c r="B3" s="1206"/>
      <c r="C3" s="1206"/>
      <c r="D3" s="1206"/>
      <c r="E3" s="1206"/>
      <c r="F3" s="1206"/>
      <c r="G3" s="1206"/>
      <c r="H3" s="1206"/>
      <c r="I3" s="1206"/>
      <c r="J3" s="1206"/>
      <c r="K3" s="1206"/>
      <c r="L3" s="1206"/>
      <c r="M3" s="1206"/>
      <c r="N3" s="1206"/>
      <c r="O3" s="1206"/>
      <c r="P3" s="1206"/>
      <c r="Q3" s="1206"/>
      <c r="R3" s="1206"/>
    </row>
    <row r="4" spans="1:18" s="203" customFormat="1" ht="16.5" x14ac:dyDescent="0.2">
      <c r="A4" s="4"/>
      <c r="B4" s="4"/>
      <c r="C4" s="4"/>
      <c r="D4" s="4"/>
      <c r="E4" s="4"/>
      <c r="F4" s="4"/>
      <c r="G4" s="4"/>
      <c r="H4" s="4"/>
      <c r="I4" s="253" t="str">
        <f>'1'!E5</f>
        <v>KABUPATEN</v>
      </c>
      <c r="J4" s="3" t="str">
        <f>'1'!F5</f>
        <v>MOJOKERTO</v>
      </c>
      <c r="K4" s="6"/>
      <c r="L4" s="6"/>
      <c r="M4" s="5"/>
      <c r="N4" s="5"/>
      <c r="O4" s="5"/>
      <c r="P4" s="5"/>
      <c r="Q4" s="5"/>
      <c r="R4" s="5"/>
    </row>
    <row r="5" spans="1:18" s="203" customFormat="1" ht="16.5" x14ac:dyDescent="0.2">
      <c r="A5" s="4"/>
      <c r="B5" s="4"/>
      <c r="C5" s="4"/>
      <c r="D5" s="4"/>
      <c r="E5" s="4"/>
      <c r="F5" s="4"/>
      <c r="G5" s="4"/>
      <c r="H5" s="4"/>
      <c r="I5" s="253" t="str">
        <f>'1'!E6</f>
        <v xml:space="preserve">TAHUN </v>
      </c>
      <c r="J5" s="3">
        <f>'1'!F6</f>
        <v>2021</v>
      </c>
      <c r="K5" s="6"/>
      <c r="L5" s="6"/>
      <c r="M5" s="5"/>
      <c r="N5" s="5"/>
      <c r="O5" s="5"/>
      <c r="P5" s="5"/>
      <c r="Q5" s="5"/>
      <c r="R5" s="5"/>
    </row>
    <row r="6" spans="1:18" ht="15.75" customHeight="1" x14ac:dyDescent="0.2">
      <c r="K6" s="87"/>
      <c r="L6" s="87"/>
    </row>
    <row r="7" spans="1:18" ht="30.75" customHeight="1" x14ac:dyDescent="0.2">
      <c r="A7" s="1170" t="s">
        <v>153</v>
      </c>
      <c r="B7" s="1164" t="s">
        <v>206</v>
      </c>
      <c r="C7" s="1164" t="s">
        <v>204</v>
      </c>
      <c r="D7" s="1212" t="s">
        <v>208</v>
      </c>
      <c r="E7" s="1212"/>
      <c r="F7" s="1212"/>
      <c r="G7" s="1212" t="s">
        <v>660</v>
      </c>
      <c r="H7" s="1212"/>
      <c r="I7" s="1212"/>
      <c r="J7" s="1212" t="s">
        <v>209</v>
      </c>
      <c r="K7" s="1212"/>
      <c r="L7" s="1212"/>
      <c r="M7" s="1209" t="s">
        <v>951</v>
      </c>
      <c r="N7" s="1210"/>
      <c r="O7" s="1210"/>
      <c r="P7" s="1209" t="s">
        <v>961</v>
      </c>
      <c r="Q7" s="1211"/>
      <c r="R7" s="1210"/>
    </row>
    <row r="8" spans="1:18" ht="15.75" customHeight="1" x14ac:dyDescent="0.2">
      <c r="A8" s="1172"/>
      <c r="B8" s="1166"/>
      <c r="C8" s="1166"/>
      <c r="D8" s="2" t="s">
        <v>27</v>
      </c>
      <c r="E8" s="34" t="s">
        <v>28</v>
      </c>
      <c r="F8" s="34" t="s">
        <v>14</v>
      </c>
      <c r="G8" s="2" t="s">
        <v>27</v>
      </c>
      <c r="H8" s="34" t="s">
        <v>28</v>
      </c>
      <c r="I8" s="34" t="s">
        <v>14</v>
      </c>
      <c r="J8" s="2" t="s">
        <v>27</v>
      </c>
      <c r="K8" s="34" t="s">
        <v>28</v>
      </c>
      <c r="L8" s="34" t="s">
        <v>14</v>
      </c>
      <c r="M8" s="2" t="s">
        <v>27</v>
      </c>
      <c r="N8" s="34" t="s">
        <v>28</v>
      </c>
      <c r="O8" s="80" t="s">
        <v>14</v>
      </c>
      <c r="P8" s="2" t="s">
        <v>27</v>
      </c>
      <c r="Q8" s="34" t="s">
        <v>28</v>
      </c>
      <c r="R8" s="34" t="s">
        <v>14</v>
      </c>
    </row>
    <row r="9" spans="1:18" ht="14.25" customHeight="1" x14ac:dyDescent="0.2">
      <c r="A9" s="129">
        <v>1</v>
      </c>
      <c r="B9" s="198">
        <v>2</v>
      </c>
      <c r="C9" s="129">
        <v>3</v>
      </c>
      <c r="D9" s="198">
        <v>4</v>
      </c>
      <c r="E9" s="129">
        <v>5</v>
      </c>
      <c r="F9" s="198">
        <v>6</v>
      </c>
      <c r="G9" s="129">
        <v>7</v>
      </c>
      <c r="H9" s="198">
        <v>8</v>
      </c>
      <c r="I9" s="129">
        <v>9</v>
      </c>
      <c r="J9" s="198">
        <v>10</v>
      </c>
      <c r="K9" s="129">
        <v>11</v>
      </c>
      <c r="L9" s="198">
        <v>12</v>
      </c>
      <c r="M9" s="129">
        <v>13</v>
      </c>
      <c r="N9" s="198">
        <v>14</v>
      </c>
      <c r="O9" s="129">
        <v>15</v>
      </c>
      <c r="P9" s="198">
        <v>16</v>
      </c>
      <c r="Q9" s="129">
        <v>17</v>
      </c>
      <c r="R9" s="129">
        <v>18</v>
      </c>
    </row>
    <row r="10" spans="1:18" ht="15" customHeight="1" x14ac:dyDescent="0.2">
      <c r="A10" s="531">
        <v>1</v>
      </c>
      <c r="B10" s="518" t="s">
        <v>1139</v>
      </c>
      <c r="C10" s="645">
        <v>214</v>
      </c>
      <c r="D10" s="646">
        <v>4860</v>
      </c>
      <c r="E10" s="646">
        <v>5135</v>
      </c>
      <c r="F10" s="519">
        <f t="shared" ref="F10:F20" si="0">SUM(D10:E10)</f>
        <v>9995</v>
      </c>
      <c r="G10" s="646">
        <v>321</v>
      </c>
      <c r="H10" s="646">
        <v>444</v>
      </c>
      <c r="I10" s="519">
        <f t="shared" ref="I10:I20" si="1">SUM(G10:H10)</f>
        <v>765</v>
      </c>
      <c r="J10" s="646">
        <v>215</v>
      </c>
      <c r="K10" s="646">
        <v>255</v>
      </c>
      <c r="L10" s="520">
        <f t="shared" ref="L10:L20" si="2">SUM(J10:K10)</f>
        <v>470</v>
      </c>
      <c r="M10" s="521">
        <f t="shared" ref="M10:M21" si="3">G10/D10*1000</f>
        <v>66.049382716049379</v>
      </c>
      <c r="N10" s="522">
        <v>0</v>
      </c>
      <c r="O10" s="523">
        <f t="shared" ref="O10:O20" si="4">I10/F10*1000</f>
        <v>76.538269134567287</v>
      </c>
      <c r="P10" s="523">
        <f t="shared" ref="P10:R21" si="5">J10/D10*1000</f>
        <v>44.238683127572017</v>
      </c>
      <c r="Q10" s="523">
        <v>0</v>
      </c>
      <c r="R10" s="521">
        <f t="shared" si="5"/>
        <v>47.023511755877941</v>
      </c>
    </row>
    <row r="11" spans="1:18" ht="15" customHeight="1" x14ac:dyDescent="0.2">
      <c r="A11" s="531">
        <v>2</v>
      </c>
      <c r="B11" s="524" t="s">
        <v>1140</v>
      </c>
      <c r="C11" s="645">
        <v>190</v>
      </c>
      <c r="D11" s="646">
        <v>2421</v>
      </c>
      <c r="E11" s="646">
        <v>2892</v>
      </c>
      <c r="F11" s="519">
        <f t="shared" si="0"/>
        <v>5313</v>
      </c>
      <c r="G11" s="646">
        <v>0</v>
      </c>
      <c r="H11" s="646">
        <v>165</v>
      </c>
      <c r="I11" s="519">
        <f t="shared" si="1"/>
        <v>165</v>
      </c>
      <c r="J11" s="646">
        <v>0</v>
      </c>
      <c r="K11" s="646">
        <v>119</v>
      </c>
      <c r="L11" s="519">
        <f t="shared" si="2"/>
        <v>119</v>
      </c>
      <c r="M11" s="525">
        <f t="shared" si="3"/>
        <v>0</v>
      </c>
      <c r="N11" s="526">
        <v>0</v>
      </c>
      <c r="O11" s="527">
        <f t="shared" si="4"/>
        <v>31.055900621118013</v>
      </c>
      <c r="P11" s="527">
        <f t="shared" si="5"/>
        <v>0</v>
      </c>
      <c r="Q11" s="527">
        <v>0</v>
      </c>
      <c r="R11" s="525">
        <f t="shared" si="5"/>
        <v>22.397891963109355</v>
      </c>
    </row>
    <row r="12" spans="1:18" ht="15" customHeight="1" x14ac:dyDescent="0.2">
      <c r="A12" s="531">
        <v>3</v>
      </c>
      <c r="B12" s="524" t="s">
        <v>1141</v>
      </c>
      <c r="C12" s="645">
        <v>114</v>
      </c>
      <c r="D12" s="646">
        <v>1272</v>
      </c>
      <c r="E12" s="646">
        <v>1858</v>
      </c>
      <c r="F12" s="519">
        <f t="shared" si="0"/>
        <v>3130</v>
      </c>
      <c r="G12" s="646">
        <v>0</v>
      </c>
      <c r="H12" s="646">
        <v>371</v>
      </c>
      <c r="I12" s="519">
        <f t="shared" si="1"/>
        <v>371</v>
      </c>
      <c r="J12" s="646">
        <v>0</v>
      </c>
      <c r="K12" s="646">
        <v>192</v>
      </c>
      <c r="L12" s="519">
        <f t="shared" si="2"/>
        <v>192</v>
      </c>
      <c r="M12" s="525">
        <f t="shared" si="3"/>
        <v>0</v>
      </c>
      <c r="N12" s="526">
        <v>0</v>
      </c>
      <c r="O12" s="527">
        <f t="shared" si="4"/>
        <v>118.53035143769968</v>
      </c>
      <c r="P12" s="527">
        <f t="shared" si="5"/>
        <v>0</v>
      </c>
      <c r="Q12" s="527">
        <v>0</v>
      </c>
      <c r="R12" s="525">
        <f t="shared" si="5"/>
        <v>61.341853035143771</v>
      </c>
    </row>
    <row r="13" spans="1:18" ht="15" customHeight="1" x14ac:dyDescent="0.2">
      <c r="A13" s="531">
        <v>4</v>
      </c>
      <c r="B13" s="524" t="s">
        <v>1142</v>
      </c>
      <c r="C13" s="645">
        <v>88</v>
      </c>
      <c r="D13" s="646">
        <v>2347</v>
      </c>
      <c r="E13" s="646">
        <v>4100</v>
      </c>
      <c r="F13" s="519">
        <f t="shared" si="0"/>
        <v>6447</v>
      </c>
      <c r="G13" s="646">
        <v>0</v>
      </c>
      <c r="H13" s="646">
        <v>9</v>
      </c>
      <c r="I13" s="519">
        <f t="shared" si="1"/>
        <v>9</v>
      </c>
      <c r="J13" s="646">
        <v>0</v>
      </c>
      <c r="K13" s="646">
        <v>0</v>
      </c>
      <c r="L13" s="519">
        <f t="shared" si="2"/>
        <v>0</v>
      </c>
      <c r="M13" s="525">
        <f t="shared" si="3"/>
        <v>0</v>
      </c>
      <c r="N13" s="526">
        <v>0</v>
      </c>
      <c r="O13" s="527">
        <f t="shared" si="4"/>
        <v>1.3959981386691485</v>
      </c>
      <c r="P13" s="527">
        <f t="shared" si="5"/>
        <v>0</v>
      </c>
      <c r="Q13" s="527">
        <v>0</v>
      </c>
      <c r="R13" s="525">
        <f t="shared" si="5"/>
        <v>0</v>
      </c>
    </row>
    <row r="14" spans="1:18" ht="15" customHeight="1" x14ac:dyDescent="0.2">
      <c r="A14" s="531">
        <v>5</v>
      </c>
      <c r="B14" s="524" t="s">
        <v>1143</v>
      </c>
      <c r="C14" s="645">
        <v>51</v>
      </c>
      <c r="D14" s="646">
        <v>1270</v>
      </c>
      <c r="E14" s="646">
        <v>1667</v>
      </c>
      <c r="F14" s="519">
        <f t="shared" si="0"/>
        <v>2937</v>
      </c>
      <c r="G14" s="646">
        <v>2</v>
      </c>
      <c r="H14" s="646">
        <v>6</v>
      </c>
      <c r="I14" s="519">
        <f t="shared" si="1"/>
        <v>8</v>
      </c>
      <c r="J14" s="646">
        <v>0</v>
      </c>
      <c r="K14" s="646">
        <v>0</v>
      </c>
      <c r="L14" s="519">
        <f t="shared" si="2"/>
        <v>0</v>
      </c>
      <c r="M14" s="525">
        <f t="shared" si="3"/>
        <v>1.5748031496062991</v>
      </c>
      <c r="N14" s="526">
        <v>0</v>
      </c>
      <c r="O14" s="527">
        <f t="shared" si="4"/>
        <v>2.7238678924072182</v>
      </c>
      <c r="P14" s="527">
        <f t="shared" si="5"/>
        <v>0</v>
      </c>
      <c r="Q14" s="527">
        <v>0</v>
      </c>
      <c r="R14" s="525">
        <f t="shared" si="5"/>
        <v>0</v>
      </c>
    </row>
    <row r="15" spans="1:18" ht="15" customHeight="1" x14ac:dyDescent="0.2">
      <c r="A15" s="531">
        <v>6</v>
      </c>
      <c r="B15" s="524" t="s">
        <v>1144</v>
      </c>
      <c r="C15" s="645">
        <v>121</v>
      </c>
      <c r="D15" s="646">
        <v>2263</v>
      </c>
      <c r="E15" s="646">
        <v>3478</v>
      </c>
      <c r="F15" s="519">
        <f t="shared" si="0"/>
        <v>5741</v>
      </c>
      <c r="G15" s="646">
        <v>237</v>
      </c>
      <c r="H15" s="646">
        <v>163</v>
      </c>
      <c r="I15" s="519">
        <f t="shared" si="1"/>
        <v>400</v>
      </c>
      <c r="J15" s="646">
        <v>0</v>
      </c>
      <c r="K15" s="646">
        <v>163</v>
      </c>
      <c r="L15" s="519">
        <f t="shared" si="2"/>
        <v>163</v>
      </c>
      <c r="M15" s="525">
        <f t="shared" si="3"/>
        <v>104.72823685373397</v>
      </c>
      <c r="N15" s="526">
        <v>0</v>
      </c>
      <c r="O15" s="527">
        <f t="shared" si="4"/>
        <v>69.674272774777918</v>
      </c>
      <c r="P15" s="527">
        <f t="shared" si="5"/>
        <v>0</v>
      </c>
      <c r="Q15" s="527">
        <v>0</v>
      </c>
      <c r="R15" s="525">
        <f t="shared" si="5"/>
        <v>28.392266155722002</v>
      </c>
    </row>
    <row r="16" spans="1:18" ht="15" customHeight="1" x14ac:dyDescent="0.2">
      <c r="A16" s="531">
        <v>7</v>
      </c>
      <c r="B16" s="524" t="s">
        <v>1145</v>
      </c>
      <c r="C16" s="645">
        <v>62</v>
      </c>
      <c r="D16" s="646">
        <v>761</v>
      </c>
      <c r="E16" s="646">
        <v>1747</v>
      </c>
      <c r="F16" s="519">
        <f t="shared" si="0"/>
        <v>2508</v>
      </c>
      <c r="G16" s="646">
        <v>2</v>
      </c>
      <c r="H16" s="646">
        <v>2</v>
      </c>
      <c r="I16" s="519">
        <f t="shared" si="1"/>
        <v>4</v>
      </c>
      <c r="J16" s="646">
        <v>0</v>
      </c>
      <c r="K16" s="646">
        <v>0</v>
      </c>
      <c r="L16" s="519">
        <f t="shared" si="2"/>
        <v>0</v>
      </c>
      <c r="M16" s="525">
        <f t="shared" si="3"/>
        <v>2.6281208935611038</v>
      </c>
      <c r="N16" s="526">
        <v>0</v>
      </c>
      <c r="O16" s="527">
        <f t="shared" si="4"/>
        <v>1.594896331738437</v>
      </c>
      <c r="P16" s="527">
        <f t="shared" si="5"/>
        <v>0</v>
      </c>
      <c r="Q16" s="527">
        <v>0</v>
      </c>
      <c r="R16" s="525">
        <f t="shared" si="5"/>
        <v>0</v>
      </c>
    </row>
    <row r="17" spans="1:18" ht="15" customHeight="1" x14ac:dyDescent="0.2">
      <c r="A17" s="531">
        <v>8</v>
      </c>
      <c r="B17" s="524" t="s">
        <v>1146</v>
      </c>
      <c r="C17" s="645">
        <v>106</v>
      </c>
      <c r="D17" s="646">
        <v>2492</v>
      </c>
      <c r="E17" s="646">
        <v>3492</v>
      </c>
      <c r="F17" s="519">
        <f t="shared" si="0"/>
        <v>5984</v>
      </c>
      <c r="G17" s="646">
        <v>0</v>
      </c>
      <c r="H17" s="646">
        <v>230</v>
      </c>
      <c r="I17" s="519">
        <f t="shared" si="1"/>
        <v>230</v>
      </c>
      <c r="J17" s="646">
        <v>0</v>
      </c>
      <c r="K17" s="646">
        <v>122</v>
      </c>
      <c r="L17" s="519">
        <f t="shared" si="2"/>
        <v>122</v>
      </c>
      <c r="M17" s="525">
        <f t="shared" si="3"/>
        <v>0</v>
      </c>
      <c r="N17" s="526">
        <v>0</v>
      </c>
      <c r="O17" s="527">
        <f t="shared" si="4"/>
        <v>38.435828877005349</v>
      </c>
      <c r="P17" s="527">
        <f t="shared" si="5"/>
        <v>0</v>
      </c>
      <c r="Q17" s="527">
        <v>0</v>
      </c>
      <c r="R17" s="525">
        <f t="shared" si="5"/>
        <v>20.387700534759361</v>
      </c>
    </row>
    <row r="18" spans="1:18" ht="15" customHeight="1" x14ac:dyDescent="0.2">
      <c r="A18" s="531">
        <v>9</v>
      </c>
      <c r="B18" s="524" t="s">
        <v>1147</v>
      </c>
      <c r="C18" s="645">
        <v>278</v>
      </c>
      <c r="D18" s="646">
        <v>5534</v>
      </c>
      <c r="E18" s="646">
        <v>10879</v>
      </c>
      <c r="F18" s="519">
        <f t="shared" si="0"/>
        <v>16413</v>
      </c>
      <c r="G18" s="646">
        <v>0</v>
      </c>
      <c r="H18" s="646">
        <v>959</v>
      </c>
      <c r="I18" s="519">
        <f t="shared" si="1"/>
        <v>959</v>
      </c>
      <c r="J18" s="646">
        <v>0</v>
      </c>
      <c r="K18" s="646">
        <v>446</v>
      </c>
      <c r="L18" s="519">
        <f t="shared" si="2"/>
        <v>446</v>
      </c>
      <c r="M18" s="525">
        <f t="shared" si="3"/>
        <v>0</v>
      </c>
      <c r="N18" s="526">
        <v>0</v>
      </c>
      <c r="O18" s="527">
        <f t="shared" si="4"/>
        <v>58.42929385243405</v>
      </c>
      <c r="P18" s="527">
        <f t="shared" si="5"/>
        <v>0</v>
      </c>
      <c r="Q18" s="527">
        <v>0</v>
      </c>
      <c r="R18" s="525">
        <f t="shared" si="5"/>
        <v>27.173581916773287</v>
      </c>
    </row>
    <row r="19" spans="1:18" ht="15" customHeight="1" x14ac:dyDescent="0.2">
      <c r="A19" s="531">
        <v>10</v>
      </c>
      <c r="B19" s="524" t="s">
        <v>1148</v>
      </c>
      <c r="C19" s="645">
        <v>72</v>
      </c>
      <c r="D19" s="646">
        <v>581</v>
      </c>
      <c r="E19" s="646">
        <v>3899</v>
      </c>
      <c r="F19" s="519">
        <f t="shared" si="0"/>
        <v>4480</v>
      </c>
      <c r="G19" s="646">
        <v>0</v>
      </c>
      <c r="H19" s="646">
        <v>11</v>
      </c>
      <c r="I19" s="519">
        <f t="shared" si="1"/>
        <v>11</v>
      </c>
      <c r="J19" s="646">
        <v>0</v>
      </c>
      <c r="K19" s="646">
        <v>3</v>
      </c>
      <c r="L19" s="519">
        <f t="shared" si="2"/>
        <v>3</v>
      </c>
      <c r="M19" s="525">
        <f t="shared" si="3"/>
        <v>0</v>
      </c>
      <c r="N19" s="526">
        <v>0</v>
      </c>
      <c r="O19" s="527">
        <f t="shared" si="4"/>
        <v>2.4553571428571428</v>
      </c>
      <c r="P19" s="527">
        <f t="shared" si="5"/>
        <v>0</v>
      </c>
      <c r="Q19" s="527">
        <v>0</v>
      </c>
      <c r="R19" s="525">
        <f t="shared" si="5"/>
        <v>0.6696428571428571</v>
      </c>
    </row>
    <row r="20" spans="1:18" ht="15" customHeight="1" x14ac:dyDescent="0.2">
      <c r="A20" s="531">
        <v>11</v>
      </c>
      <c r="B20" s="524" t="s">
        <v>1149</v>
      </c>
      <c r="C20" s="645">
        <v>112</v>
      </c>
      <c r="D20" s="646">
        <v>2650</v>
      </c>
      <c r="E20" s="646">
        <v>3412</v>
      </c>
      <c r="F20" s="519">
        <f t="shared" si="0"/>
        <v>6062</v>
      </c>
      <c r="G20" s="646">
        <v>0</v>
      </c>
      <c r="H20" s="646">
        <v>78</v>
      </c>
      <c r="I20" s="519">
        <f t="shared" si="1"/>
        <v>78</v>
      </c>
      <c r="J20" s="646">
        <v>0</v>
      </c>
      <c r="K20" s="646">
        <v>30</v>
      </c>
      <c r="L20" s="519">
        <f t="shared" si="2"/>
        <v>30</v>
      </c>
      <c r="M20" s="525">
        <f t="shared" si="3"/>
        <v>0</v>
      </c>
      <c r="N20" s="526">
        <v>0</v>
      </c>
      <c r="O20" s="527">
        <f t="shared" si="4"/>
        <v>12.867040580666448</v>
      </c>
      <c r="P20" s="527">
        <f t="shared" si="5"/>
        <v>0</v>
      </c>
      <c r="Q20" s="527">
        <v>0</v>
      </c>
      <c r="R20" s="525">
        <f t="shared" si="5"/>
        <v>4.9488617617947872</v>
      </c>
    </row>
    <row r="21" spans="1:18" ht="20.25" customHeight="1" x14ac:dyDescent="0.2">
      <c r="A21" s="1207" t="s">
        <v>207</v>
      </c>
      <c r="B21" s="1208"/>
      <c r="C21" s="664">
        <f>SUM(C10:C20)</f>
        <v>1408</v>
      </c>
      <c r="D21" s="665">
        <f t="shared" ref="D21:L21" si="6">SUM(D9:D20)</f>
        <v>26455</v>
      </c>
      <c r="E21" s="665">
        <f t="shared" si="6"/>
        <v>42564</v>
      </c>
      <c r="F21" s="665">
        <f t="shared" si="6"/>
        <v>69016</v>
      </c>
      <c r="G21" s="665">
        <f t="shared" si="6"/>
        <v>569</v>
      </c>
      <c r="H21" s="665">
        <f t="shared" si="6"/>
        <v>2446</v>
      </c>
      <c r="I21" s="665">
        <f t="shared" si="6"/>
        <v>3009</v>
      </c>
      <c r="J21" s="665">
        <f t="shared" si="6"/>
        <v>225</v>
      </c>
      <c r="K21" s="665">
        <f t="shared" si="6"/>
        <v>1341</v>
      </c>
      <c r="L21" s="666">
        <f t="shared" si="6"/>
        <v>1557</v>
      </c>
      <c r="M21" s="387">
        <f t="shared" si="3"/>
        <v>21.508221508221506</v>
      </c>
      <c r="N21" s="387">
        <v>0</v>
      </c>
      <c r="O21" s="387">
        <f>I21/F21*1000</f>
        <v>43.598585835168656</v>
      </c>
      <c r="P21" s="387">
        <f t="shared" si="5"/>
        <v>8.5050085050085045</v>
      </c>
      <c r="Q21" s="387">
        <v>0</v>
      </c>
      <c r="R21" s="387">
        <f>L21/F21*1000</f>
        <v>22.559986090181987</v>
      </c>
    </row>
    <row r="22" spans="1:18" x14ac:dyDescent="0.2">
      <c r="A22" s="1"/>
      <c r="B22" s="1"/>
    </row>
    <row r="23" spans="1:18" x14ac:dyDescent="0.2">
      <c r="A23" s="689" t="s">
        <v>1331</v>
      </c>
    </row>
    <row r="24" spans="1:18" x14ac:dyDescent="0.2">
      <c r="A24" s="689" t="s">
        <v>1340</v>
      </c>
    </row>
  </sheetData>
  <mergeCells count="10">
    <mergeCell ref="C7:C8"/>
    <mergeCell ref="A3:R3"/>
    <mergeCell ref="A21:B21"/>
    <mergeCell ref="M7:O7"/>
    <mergeCell ref="P7:R7"/>
    <mergeCell ref="G7:I7"/>
    <mergeCell ref="D7:F7"/>
    <mergeCell ref="J7:L7"/>
    <mergeCell ref="A7:A8"/>
    <mergeCell ref="B7:B8"/>
  </mergeCells>
  <phoneticPr fontId="21" type="noConversion"/>
  <pageMargins left="0.79" right="0.70866141732283472" top="1.18" bottom="0.74803149606299213" header="0.31496062992125984" footer="0.31496062992125984"/>
  <pageSetup paperSize="130" scale="73" orientation="landscape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3"/>
  <sheetViews>
    <sheetView view="pageBreakPreview" topLeftCell="G5" zoomScale="68" zoomScaleNormal="55" zoomScaleSheetLayoutView="68" workbookViewId="0">
      <selection activeCell="A11" sqref="A11:R40"/>
    </sheetView>
  </sheetViews>
  <sheetFormatPr defaultColWidth="8.85546875" defaultRowHeight="12.75" x14ac:dyDescent="0.2"/>
  <cols>
    <col min="1" max="1" width="5.140625" customWidth="1"/>
    <col min="2" max="3" width="17.140625" customWidth="1"/>
    <col min="4" max="18" width="13" customWidth="1"/>
  </cols>
  <sheetData>
    <row r="1" spans="1:18" ht="15" x14ac:dyDescent="0.2">
      <c r="A1" s="3" t="s">
        <v>393</v>
      </c>
      <c r="B1" s="3"/>
    </row>
    <row r="2" spans="1:18" ht="15" x14ac:dyDescent="0.25">
      <c r="A2" s="112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</row>
    <row r="3" spans="1:18" s="214" customFormat="1" ht="16.5" x14ac:dyDescent="0.25">
      <c r="A3" s="1445" t="s">
        <v>652</v>
      </c>
      <c r="B3" s="1445"/>
      <c r="C3" s="1445"/>
      <c r="D3" s="1445"/>
      <c r="E3" s="1445"/>
      <c r="F3" s="1445"/>
      <c r="G3" s="1445"/>
      <c r="H3" s="1445"/>
      <c r="I3" s="1445"/>
      <c r="J3" s="1445"/>
      <c r="K3" s="1445"/>
      <c r="L3" s="1445"/>
      <c r="M3" s="1445"/>
      <c r="N3" s="1445"/>
      <c r="O3" s="1445"/>
      <c r="P3" s="1445"/>
      <c r="Q3" s="1445"/>
      <c r="R3" s="1445"/>
    </row>
    <row r="4" spans="1:18" s="214" customFormat="1" ht="16.5" x14ac:dyDescent="0.25">
      <c r="A4" s="215"/>
      <c r="B4" s="215"/>
      <c r="C4" s="215"/>
      <c r="D4" s="215"/>
      <c r="E4" s="215"/>
      <c r="F4" s="215"/>
      <c r="G4" s="215"/>
      <c r="H4" s="210" t="str">
        <f>'1'!E5</f>
        <v>KABUPATEN</v>
      </c>
      <c r="I4" s="206" t="str">
        <f>'1'!F5</f>
        <v>MOJOKERTO</v>
      </c>
      <c r="J4" s="206"/>
      <c r="K4" s="215"/>
      <c r="N4" s="215"/>
      <c r="O4" s="215"/>
      <c r="P4" s="215"/>
      <c r="Q4" s="215"/>
      <c r="R4" s="215"/>
    </row>
    <row r="5" spans="1:18" s="214" customFormat="1" ht="16.5" x14ac:dyDescent="0.25">
      <c r="A5" s="216"/>
      <c r="B5" s="216"/>
      <c r="C5" s="216"/>
      <c r="D5" s="216"/>
      <c r="E5" s="216"/>
      <c r="F5" s="216"/>
      <c r="G5" s="216"/>
      <c r="H5" s="210" t="str">
        <f>'1'!E6</f>
        <v xml:space="preserve">TAHUN </v>
      </c>
      <c r="I5" s="206">
        <f>'1'!F6</f>
        <v>2021</v>
      </c>
      <c r="J5" s="206"/>
      <c r="K5" s="216"/>
      <c r="N5" s="216"/>
      <c r="O5" s="216"/>
      <c r="P5" s="216"/>
      <c r="Q5" s="216"/>
      <c r="R5" s="216"/>
    </row>
    <row r="6" spans="1:18" ht="15.75" thickBot="1" x14ac:dyDescent="0.3">
      <c r="A6" s="111"/>
      <c r="B6" s="185"/>
      <c r="C6" s="111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</row>
    <row r="7" spans="1:18" ht="15" customHeight="1" x14ac:dyDescent="0.2">
      <c r="A7" s="1446" t="s">
        <v>153</v>
      </c>
      <c r="B7" s="1446" t="s">
        <v>154</v>
      </c>
      <c r="C7" s="1446" t="s">
        <v>156</v>
      </c>
      <c r="D7" s="1453" t="s">
        <v>653</v>
      </c>
      <c r="E7" s="1453"/>
      <c r="F7" s="1453"/>
      <c r="G7" s="1453"/>
      <c r="H7" s="1453"/>
      <c r="I7" s="1454" t="s">
        <v>654</v>
      </c>
      <c r="J7" s="1455"/>
      <c r="K7" s="1455"/>
      <c r="L7" s="1455"/>
      <c r="M7" s="1455"/>
      <c r="N7" s="1455"/>
      <c r="O7" s="1455"/>
      <c r="P7" s="1455"/>
      <c r="Q7" s="1455"/>
      <c r="R7" s="1456"/>
    </row>
    <row r="8" spans="1:18" ht="79.5" customHeight="1" x14ac:dyDescent="0.2">
      <c r="A8" s="1447"/>
      <c r="B8" s="1447"/>
      <c r="C8" s="1447"/>
      <c r="D8" s="1457" t="s">
        <v>329</v>
      </c>
      <c r="E8" s="1459" t="s">
        <v>655</v>
      </c>
      <c r="F8" s="1457" t="s">
        <v>330</v>
      </c>
      <c r="G8" s="1457" t="s">
        <v>659</v>
      </c>
      <c r="H8" s="1457" t="s">
        <v>657</v>
      </c>
      <c r="I8" s="1449" t="s">
        <v>329</v>
      </c>
      <c r="J8" s="1450"/>
      <c r="K8" s="1451" t="s">
        <v>331</v>
      </c>
      <c r="L8" s="1452"/>
      <c r="M8" s="1449" t="s">
        <v>330</v>
      </c>
      <c r="N8" s="1450"/>
      <c r="O8" s="1451" t="s">
        <v>656</v>
      </c>
      <c r="P8" s="1452"/>
      <c r="Q8" s="1449" t="s">
        <v>658</v>
      </c>
      <c r="R8" s="1450"/>
    </row>
    <row r="9" spans="1:18" ht="26.25" customHeight="1" x14ac:dyDescent="0.2">
      <c r="A9" s="1448"/>
      <c r="B9" s="1448"/>
      <c r="C9" s="1448"/>
      <c r="D9" s="1458"/>
      <c r="E9" s="1460"/>
      <c r="F9" s="1458"/>
      <c r="G9" s="1458"/>
      <c r="H9" s="1458"/>
      <c r="I9" s="186" t="s">
        <v>1345</v>
      </c>
      <c r="J9" s="187" t="s">
        <v>164</v>
      </c>
      <c r="K9" s="186" t="s">
        <v>1345</v>
      </c>
      <c r="L9" s="187" t="s">
        <v>164</v>
      </c>
      <c r="M9" s="186" t="s">
        <v>1345</v>
      </c>
      <c r="N9" s="187" t="s">
        <v>164</v>
      </c>
      <c r="O9" s="186" t="s">
        <v>1345</v>
      </c>
      <c r="P9" s="187" t="s">
        <v>164</v>
      </c>
      <c r="Q9" s="186" t="s">
        <v>313</v>
      </c>
      <c r="R9" s="187" t="s">
        <v>164</v>
      </c>
    </row>
    <row r="10" spans="1:18" x14ac:dyDescent="0.2">
      <c r="A10" s="114">
        <v>1</v>
      </c>
      <c r="B10" s="114">
        <v>2</v>
      </c>
      <c r="C10" s="114">
        <v>3</v>
      </c>
      <c r="D10" s="114">
        <v>4</v>
      </c>
      <c r="E10" s="114">
        <v>5</v>
      </c>
      <c r="F10" s="114">
        <v>6</v>
      </c>
      <c r="G10" s="114">
        <v>7</v>
      </c>
      <c r="H10" s="114">
        <v>8</v>
      </c>
      <c r="I10" s="114">
        <v>9</v>
      </c>
      <c r="J10" s="114">
        <v>10</v>
      </c>
      <c r="K10" s="114">
        <v>11</v>
      </c>
      <c r="L10" s="114">
        <v>12</v>
      </c>
      <c r="M10" s="114">
        <v>13</v>
      </c>
      <c r="N10" s="114">
        <v>14</v>
      </c>
      <c r="O10" s="114">
        <v>15</v>
      </c>
      <c r="P10" s="114">
        <v>16</v>
      </c>
      <c r="Q10" s="114">
        <v>17</v>
      </c>
      <c r="R10" s="114">
        <v>18</v>
      </c>
    </row>
    <row r="11" spans="1:18" ht="15" x14ac:dyDescent="0.2">
      <c r="A11" s="12">
        <f>'9'!A9</f>
        <v>1</v>
      </c>
      <c r="B11" s="12" t="str">
        <f>'9'!B9</f>
        <v>Sooko</v>
      </c>
      <c r="C11" s="12" t="str">
        <f>'9'!C9</f>
        <v>Sooko</v>
      </c>
      <c r="D11" s="457">
        <v>2</v>
      </c>
      <c r="E11" s="457">
        <v>6</v>
      </c>
      <c r="F11" s="457">
        <v>14</v>
      </c>
      <c r="G11" s="457">
        <v>18</v>
      </c>
      <c r="H11" s="457">
        <f>SUM(D11:G11)</f>
        <v>40</v>
      </c>
      <c r="I11" s="457">
        <v>2</v>
      </c>
      <c r="J11" s="696">
        <f>I11/D11*100</f>
        <v>100</v>
      </c>
      <c r="K11" s="457">
        <v>6</v>
      </c>
      <c r="L11" s="696">
        <f t="shared" ref="L11:L28" si="0">K11/E11*100</f>
        <v>100</v>
      </c>
      <c r="M11" s="457">
        <v>14</v>
      </c>
      <c r="N11" s="696">
        <f t="shared" ref="N11:N30" si="1">M11/F11*100</f>
        <v>100</v>
      </c>
      <c r="O11" s="457">
        <v>18</v>
      </c>
      <c r="P11" s="696">
        <f t="shared" ref="P11:P30" si="2">O11/G11*100</f>
        <v>100</v>
      </c>
      <c r="Q11" s="457">
        <f>I11+K11+M11+O11</f>
        <v>40</v>
      </c>
      <c r="R11" s="696">
        <f>Q11/H11*100</f>
        <v>100</v>
      </c>
    </row>
    <row r="12" spans="1:18" ht="15" x14ac:dyDescent="0.2">
      <c r="A12" s="12">
        <f>'9'!A10</f>
        <v>2</v>
      </c>
      <c r="B12" s="12" t="str">
        <f>'9'!B10</f>
        <v>Trowulan</v>
      </c>
      <c r="C12" s="12" t="str">
        <f>'9'!C10</f>
        <v>Trowulan</v>
      </c>
      <c r="D12" s="457">
        <v>1</v>
      </c>
      <c r="E12" s="457">
        <v>4</v>
      </c>
      <c r="F12" s="457">
        <v>9</v>
      </c>
      <c r="G12" s="457">
        <v>0</v>
      </c>
      <c r="H12" s="457">
        <f>SUM(D12:G12)</f>
        <v>14</v>
      </c>
      <c r="I12" s="457">
        <v>1</v>
      </c>
      <c r="J12" s="696">
        <f t="shared" ref="J12:J30" si="3">I12/D12*100</f>
        <v>100</v>
      </c>
      <c r="K12" s="457">
        <v>4</v>
      </c>
      <c r="L12" s="696">
        <f t="shared" si="0"/>
        <v>100</v>
      </c>
      <c r="M12" s="457">
        <v>5</v>
      </c>
      <c r="N12" s="696">
        <f t="shared" si="1"/>
        <v>55.555555555555557</v>
      </c>
      <c r="O12" s="457" t="s">
        <v>1170</v>
      </c>
      <c r="P12" s="696">
        <v>0</v>
      </c>
      <c r="Q12" s="457">
        <f>I12+K12+M12+O12</f>
        <v>10</v>
      </c>
      <c r="R12" s="458">
        <f>Q12/H12*100</f>
        <v>71.428571428571431</v>
      </c>
    </row>
    <row r="13" spans="1:18" ht="15" x14ac:dyDescent="0.2">
      <c r="A13" s="12">
        <f>'9'!A11</f>
        <v>3</v>
      </c>
      <c r="B13" s="12"/>
      <c r="C13" s="12" t="str">
        <f>'9'!C11</f>
        <v>Tawangsari</v>
      </c>
      <c r="D13" s="457">
        <v>0</v>
      </c>
      <c r="E13" s="457">
        <v>0</v>
      </c>
      <c r="F13" s="457">
        <v>7</v>
      </c>
      <c r="G13" s="457">
        <v>18</v>
      </c>
      <c r="H13" s="457">
        <f t="shared" ref="H13:H30" si="4">SUM(D13:G13)</f>
        <v>25</v>
      </c>
      <c r="I13" s="457">
        <v>0</v>
      </c>
      <c r="J13" s="696">
        <v>0</v>
      </c>
      <c r="K13" s="457">
        <v>0</v>
      </c>
      <c r="L13" s="696">
        <v>0</v>
      </c>
      <c r="M13" s="457">
        <v>7</v>
      </c>
      <c r="N13" s="696">
        <f t="shared" si="1"/>
        <v>100</v>
      </c>
      <c r="O13" s="457">
        <v>11</v>
      </c>
      <c r="P13" s="696">
        <f t="shared" si="2"/>
        <v>61.111111111111114</v>
      </c>
      <c r="Q13" s="457">
        <f t="shared" ref="Q13:Q30" si="5">I13+K13+M13+O13</f>
        <v>18</v>
      </c>
      <c r="R13" s="458">
        <f t="shared" ref="R13:R30" si="6">Q13/H13*100</f>
        <v>72</v>
      </c>
    </row>
    <row r="14" spans="1:18" ht="15" x14ac:dyDescent="0.2">
      <c r="A14" s="12">
        <f>'9'!A12</f>
        <v>4</v>
      </c>
      <c r="B14" s="12" t="str">
        <f>'9'!B12</f>
        <v>Puri</v>
      </c>
      <c r="C14" s="12" t="str">
        <f>'9'!C12</f>
        <v>Puri</v>
      </c>
      <c r="D14" s="457">
        <v>1</v>
      </c>
      <c r="E14" s="457">
        <v>1</v>
      </c>
      <c r="F14" s="457">
        <v>17</v>
      </c>
      <c r="G14" s="457">
        <v>17</v>
      </c>
      <c r="H14" s="457">
        <f t="shared" si="4"/>
        <v>36</v>
      </c>
      <c r="I14" s="457">
        <v>0</v>
      </c>
      <c r="J14" s="696">
        <f t="shared" si="3"/>
        <v>0</v>
      </c>
      <c r="K14" s="457">
        <v>1</v>
      </c>
      <c r="L14" s="696">
        <f t="shared" si="0"/>
        <v>100</v>
      </c>
      <c r="M14" s="457">
        <v>16</v>
      </c>
      <c r="N14" s="696">
        <f t="shared" si="1"/>
        <v>94.117647058823522</v>
      </c>
      <c r="O14" s="457">
        <v>15</v>
      </c>
      <c r="P14" s="696">
        <f t="shared" si="2"/>
        <v>88.235294117647058</v>
      </c>
      <c r="Q14" s="457">
        <f t="shared" si="5"/>
        <v>32</v>
      </c>
      <c r="R14" s="458">
        <f t="shared" si="6"/>
        <v>88.888888888888886</v>
      </c>
    </row>
    <row r="15" spans="1:18" ht="15" x14ac:dyDescent="0.2">
      <c r="A15" s="12">
        <f>'9'!A13</f>
        <v>5</v>
      </c>
      <c r="B15" s="12" t="str">
        <f>'9'!B13</f>
        <v>Mojoanyar</v>
      </c>
      <c r="C15" s="12" t="str">
        <f>'9'!C13</f>
        <v>Gayaman</v>
      </c>
      <c r="D15" s="457">
        <v>0</v>
      </c>
      <c r="E15" s="457">
        <v>1</v>
      </c>
      <c r="F15" s="457">
        <v>9</v>
      </c>
      <c r="G15" s="457">
        <v>7</v>
      </c>
      <c r="H15" s="457">
        <f>SUM(D15:G15)</f>
        <v>17</v>
      </c>
      <c r="I15" s="457">
        <v>0</v>
      </c>
      <c r="J15" s="696">
        <v>0</v>
      </c>
      <c r="K15" s="457">
        <v>1</v>
      </c>
      <c r="L15" s="696">
        <f t="shared" si="0"/>
        <v>100</v>
      </c>
      <c r="M15" s="457">
        <v>8</v>
      </c>
      <c r="N15" s="696">
        <f t="shared" si="1"/>
        <v>88.888888888888886</v>
      </c>
      <c r="O15" s="457">
        <v>7</v>
      </c>
      <c r="P15" s="696">
        <f t="shared" si="2"/>
        <v>100</v>
      </c>
      <c r="Q15" s="457">
        <f t="shared" si="5"/>
        <v>16</v>
      </c>
      <c r="R15" s="458">
        <f t="shared" si="6"/>
        <v>94.117647058823522</v>
      </c>
    </row>
    <row r="16" spans="1:18" ht="15" x14ac:dyDescent="0.2">
      <c r="A16" s="12">
        <f>'9'!A14</f>
        <v>6</v>
      </c>
      <c r="B16" s="12" t="str">
        <f>'9'!B14</f>
        <v>Bangsal</v>
      </c>
      <c r="C16" s="12" t="str">
        <f>'9'!C14</f>
        <v>Bangsal</v>
      </c>
      <c r="D16" s="457">
        <v>3</v>
      </c>
      <c r="E16" s="457">
        <v>1</v>
      </c>
      <c r="F16" s="457">
        <v>14</v>
      </c>
      <c r="G16" s="457">
        <v>0</v>
      </c>
      <c r="H16" s="457">
        <f t="shared" si="4"/>
        <v>18</v>
      </c>
      <c r="I16" s="457">
        <v>3</v>
      </c>
      <c r="J16" s="696">
        <f t="shared" si="3"/>
        <v>100</v>
      </c>
      <c r="K16" s="457">
        <v>2</v>
      </c>
      <c r="L16" s="696">
        <f t="shared" si="0"/>
        <v>200</v>
      </c>
      <c r="M16" s="457">
        <v>14</v>
      </c>
      <c r="N16" s="696">
        <f t="shared" si="1"/>
        <v>100</v>
      </c>
      <c r="O16" s="457">
        <v>0</v>
      </c>
      <c r="P16" s="696">
        <v>0</v>
      </c>
      <c r="Q16" s="457">
        <f t="shared" si="5"/>
        <v>19</v>
      </c>
      <c r="R16" s="458">
        <f t="shared" si="6"/>
        <v>105.55555555555556</v>
      </c>
    </row>
    <row r="17" spans="1:18" ht="15" x14ac:dyDescent="0.2">
      <c r="A17" s="12">
        <f>'9'!A15</f>
        <v>7</v>
      </c>
      <c r="B17" s="12" t="str">
        <f>'9'!B15</f>
        <v>Gedeg</v>
      </c>
      <c r="C17" s="12" t="str">
        <f>'9'!C15</f>
        <v>Gedeg</v>
      </c>
      <c r="D17" s="457">
        <v>25</v>
      </c>
      <c r="E17" s="457">
        <v>24</v>
      </c>
      <c r="F17" s="457">
        <v>20</v>
      </c>
      <c r="G17" s="457">
        <v>24</v>
      </c>
      <c r="H17" s="457">
        <f t="shared" si="4"/>
        <v>93</v>
      </c>
      <c r="I17" s="457">
        <v>14</v>
      </c>
      <c r="J17" s="696">
        <f t="shared" si="3"/>
        <v>56.000000000000007</v>
      </c>
      <c r="K17" s="457">
        <v>18</v>
      </c>
      <c r="L17" s="696">
        <f t="shared" si="0"/>
        <v>75</v>
      </c>
      <c r="M17" s="457">
        <v>15</v>
      </c>
      <c r="N17" s="696">
        <f t="shared" si="1"/>
        <v>75</v>
      </c>
      <c r="O17" s="457">
        <v>13</v>
      </c>
      <c r="P17" s="696">
        <f t="shared" si="2"/>
        <v>54.166666666666664</v>
      </c>
      <c r="Q17" s="457">
        <f t="shared" si="5"/>
        <v>60</v>
      </c>
      <c r="R17" s="458">
        <f t="shared" si="6"/>
        <v>64.516129032258064</v>
      </c>
    </row>
    <row r="18" spans="1:18" ht="15" x14ac:dyDescent="0.2">
      <c r="A18" s="12">
        <f>'9'!A16</f>
        <v>8</v>
      </c>
      <c r="B18" s="12"/>
      <c r="C18" s="12" t="str">
        <f>'9'!C16</f>
        <v>Lespadangan</v>
      </c>
      <c r="D18" s="457">
        <v>13</v>
      </c>
      <c r="E18" s="457">
        <v>2</v>
      </c>
      <c r="F18" s="457">
        <v>17</v>
      </c>
      <c r="G18" s="457">
        <v>10</v>
      </c>
      <c r="H18" s="457">
        <f t="shared" si="4"/>
        <v>42</v>
      </c>
      <c r="I18" s="457">
        <v>7</v>
      </c>
      <c r="J18" s="696">
        <f t="shared" si="3"/>
        <v>53.846153846153847</v>
      </c>
      <c r="K18" s="457">
        <v>1</v>
      </c>
      <c r="L18" s="696">
        <f t="shared" si="0"/>
        <v>50</v>
      </c>
      <c r="M18" s="457">
        <v>14</v>
      </c>
      <c r="N18" s="696">
        <f t="shared" si="1"/>
        <v>82.35294117647058</v>
      </c>
      <c r="O18" s="457">
        <v>3</v>
      </c>
      <c r="P18" s="696">
        <f t="shared" si="2"/>
        <v>30</v>
      </c>
      <c r="Q18" s="457">
        <f t="shared" si="5"/>
        <v>25</v>
      </c>
      <c r="R18" s="458">
        <f t="shared" si="6"/>
        <v>59.523809523809526</v>
      </c>
    </row>
    <row r="19" spans="1:18" ht="15" x14ac:dyDescent="0.2">
      <c r="A19" s="12">
        <f>'9'!A17</f>
        <v>9</v>
      </c>
      <c r="B19" s="12" t="str">
        <f>'9'!B17</f>
        <v>Kemlagi</v>
      </c>
      <c r="C19" s="12" t="str">
        <f>'9'!C17</f>
        <v>Kemlagi</v>
      </c>
      <c r="D19" s="457">
        <v>5</v>
      </c>
      <c r="E19" s="457">
        <v>16</v>
      </c>
      <c r="F19" s="457">
        <v>20</v>
      </c>
      <c r="G19" s="457">
        <v>14</v>
      </c>
      <c r="H19" s="457">
        <f t="shared" si="4"/>
        <v>55</v>
      </c>
      <c r="I19" s="457">
        <v>3</v>
      </c>
      <c r="J19" s="696">
        <f t="shared" si="3"/>
        <v>60</v>
      </c>
      <c r="K19" s="457">
        <v>10</v>
      </c>
      <c r="L19" s="696">
        <f t="shared" si="0"/>
        <v>62.5</v>
      </c>
      <c r="M19" s="457">
        <v>20</v>
      </c>
      <c r="N19" s="696">
        <f t="shared" si="1"/>
        <v>100</v>
      </c>
      <c r="O19" s="457">
        <v>0</v>
      </c>
      <c r="P19" s="696">
        <f t="shared" si="2"/>
        <v>0</v>
      </c>
      <c r="Q19" s="457">
        <f t="shared" si="5"/>
        <v>33</v>
      </c>
      <c r="R19" s="696">
        <f t="shared" si="6"/>
        <v>60</v>
      </c>
    </row>
    <row r="20" spans="1:18" ht="15" x14ac:dyDescent="0.2">
      <c r="A20" s="12">
        <f>'9'!A18</f>
        <v>10</v>
      </c>
      <c r="B20" s="12"/>
      <c r="C20" s="12" t="str">
        <f>'9'!C18</f>
        <v>Kedungsari</v>
      </c>
      <c r="D20" s="457">
        <v>4</v>
      </c>
      <c r="E20" s="457">
        <v>2</v>
      </c>
      <c r="F20" s="457">
        <v>9</v>
      </c>
      <c r="G20" s="457">
        <v>20</v>
      </c>
      <c r="H20" s="457">
        <f t="shared" si="4"/>
        <v>35</v>
      </c>
      <c r="I20" s="457">
        <v>4</v>
      </c>
      <c r="J20" s="696">
        <f t="shared" si="3"/>
        <v>100</v>
      </c>
      <c r="K20" s="457">
        <v>2</v>
      </c>
      <c r="L20" s="696">
        <f t="shared" si="0"/>
        <v>100</v>
      </c>
      <c r="M20" s="457">
        <v>4</v>
      </c>
      <c r="N20" s="696">
        <f t="shared" si="1"/>
        <v>44.444444444444443</v>
      </c>
      <c r="O20" s="457">
        <v>8</v>
      </c>
      <c r="P20" s="696">
        <f t="shared" si="2"/>
        <v>40</v>
      </c>
      <c r="Q20" s="457">
        <f t="shared" si="5"/>
        <v>18</v>
      </c>
      <c r="R20" s="458">
        <f t="shared" si="6"/>
        <v>51.428571428571423</v>
      </c>
    </row>
    <row r="21" spans="1:18" ht="15" x14ac:dyDescent="0.2">
      <c r="A21" s="12">
        <f>'9'!A19</f>
        <v>11</v>
      </c>
      <c r="B21" s="12" t="str">
        <f>'9'!B19</f>
        <v>Dawarblandong</v>
      </c>
      <c r="C21" s="12" t="str">
        <f>'9'!C19</f>
        <v>Dawarblandong</v>
      </c>
      <c r="D21" s="457">
        <v>0</v>
      </c>
      <c r="E21" s="457">
        <v>0</v>
      </c>
      <c r="F21" s="457">
        <v>54</v>
      </c>
      <c r="G21" s="457">
        <v>44</v>
      </c>
      <c r="H21" s="457">
        <f t="shared" si="4"/>
        <v>98</v>
      </c>
      <c r="I21" s="457">
        <v>0</v>
      </c>
      <c r="J21" s="696">
        <v>0</v>
      </c>
      <c r="K21" s="457">
        <v>0</v>
      </c>
      <c r="L21" s="696">
        <v>0</v>
      </c>
      <c r="M21" s="457">
        <v>32</v>
      </c>
      <c r="N21" s="696">
        <f t="shared" si="1"/>
        <v>59.259259259259252</v>
      </c>
      <c r="O21" s="457">
        <v>32</v>
      </c>
      <c r="P21" s="696">
        <f t="shared" si="2"/>
        <v>72.727272727272734</v>
      </c>
      <c r="Q21" s="457">
        <f t="shared" si="5"/>
        <v>64</v>
      </c>
      <c r="R21" s="458">
        <f t="shared" si="6"/>
        <v>65.306122448979593</v>
      </c>
    </row>
    <row r="22" spans="1:18" ht="15" x14ac:dyDescent="0.2">
      <c r="A22" s="12">
        <f>'9'!A20</f>
        <v>12</v>
      </c>
      <c r="B22" s="12" t="str">
        <f>'9'!B20</f>
        <v>Jetis</v>
      </c>
      <c r="C22" s="12" t="str">
        <f>'9'!C20</f>
        <v>Kupang</v>
      </c>
      <c r="D22" s="457">
        <v>27</v>
      </c>
      <c r="E22" s="457">
        <v>2</v>
      </c>
      <c r="F22" s="457">
        <v>31</v>
      </c>
      <c r="G22" s="457">
        <v>32</v>
      </c>
      <c r="H22" s="457">
        <f t="shared" si="4"/>
        <v>92</v>
      </c>
      <c r="I22" s="457">
        <v>19</v>
      </c>
      <c r="J22" s="696">
        <f t="shared" si="3"/>
        <v>70.370370370370367</v>
      </c>
      <c r="K22" s="457">
        <v>2</v>
      </c>
      <c r="L22" s="696">
        <f t="shared" si="0"/>
        <v>100</v>
      </c>
      <c r="M22" s="457">
        <v>20</v>
      </c>
      <c r="N22" s="696">
        <f t="shared" si="1"/>
        <v>64.516129032258064</v>
      </c>
      <c r="O22" s="457">
        <v>3</v>
      </c>
      <c r="P22" s="696">
        <f t="shared" si="2"/>
        <v>9.375</v>
      </c>
      <c r="Q22" s="457">
        <f>I22+K22+M22+O22</f>
        <v>44</v>
      </c>
      <c r="R22" s="458">
        <f t="shared" si="6"/>
        <v>47.826086956521742</v>
      </c>
    </row>
    <row r="23" spans="1:18" ht="15" x14ac:dyDescent="0.2">
      <c r="A23" s="12">
        <f>'9'!A21</f>
        <v>13</v>
      </c>
      <c r="B23" s="12"/>
      <c r="C23" s="12" t="str">
        <f>'9'!C21</f>
        <v>Jetis</v>
      </c>
      <c r="D23" s="457">
        <v>2</v>
      </c>
      <c r="E23" s="457">
        <v>0</v>
      </c>
      <c r="F23" s="457">
        <v>19</v>
      </c>
      <c r="G23" s="457">
        <v>1</v>
      </c>
      <c r="H23" s="457">
        <f t="shared" si="4"/>
        <v>22</v>
      </c>
      <c r="I23" s="457">
        <v>2</v>
      </c>
      <c r="J23" s="696">
        <f t="shared" si="3"/>
        <v>100</v>
      </c>
      <c r="K23" s="457">
        <v>0</v>
      </c>
      <c r="L23" s="696">
        <v>0</v>
      </c>
      <c r="M23" s="457">
        <v>7</v>
      </c>
      <c r="N23" s="696">
        <f t="shared" si="1"/>
        <v>36.84210526315789</v>
      </c>
      <c r="O23" s="457">
        <v>0</v>
      </c>
      <c r="P23" s="696">
        <f t="shared" si="2"/>
        <v>0</v>
      </c>
      <c r="Q23" s="457">
        <f t="shared" si="5"/>
        <v>9</v>
      </c>
      <c r="R23" s="458">
        <f t="shared" si="6"/>
        <v>40.909090909090914</v>
      </c>
    </row>
    <row r="24" spans="1:18" ht="15" x14ac:dyDescent="0.2">
      <c r="A24" s="12">
        <f>'9'!A22</f>
        <v>14</v>
      </c>
      <c r="B24" s="12" t="str">
        <f>'9'!B22</f>
        <v>Mojosari</v>
      </c>
      <c r="C24" s="12" t="str">
        <f>'9'!C22</f>
        <v>Mojosari</v>
      </c>
      <c r="D24" s="457">
        <v>1</v>
      </c>
      <c r="E24" s="457">
        <v>19</v>
      </c>
      <c r="F24" s="457">
        <v>11</v>
      </c>
      <c r="G24" s="457">
        <v>12</v>
      </c>
      <c r="H24" s="457">
        <f t="shared" si="4"/>
        <v>43</v>
      </c>
      <c r="I24" s="457">
        <v>1</v>
      </c>
      <c r="J24" s="696">
        <f t="shared" si="3"/>
        <v>100</v>
      </c>
      <c r="K24" s="457">
        <v>19</v>
      </c>
      <c r="L24" s="696">
        <f t="shared" si="0"/>
        <v>100</v>
      </c>
      <c r="M24" s="457">
        <v>11</v>
      </c>
      <c r="N24" s="696">
        <f t="shared" si="1"/>
        <v>100</v>
      </c>
      <c r="O24" s="457">
        <v>5</v>
      </c>
      <c r="P24" s="696">
        <f t="shared" si="2"/>
        <v>41.666666666666671</v>
      </c>
      <c r="Q24" s="457">
        <f t="shared" si="5"/>
        <v>36</v>
      </c>
      <c r="R24" s="458">
        <f t="shared" si="6"/>
        <v>83.720930232558146</v>
      </c>
    </row>
    <row r="25" spans="1:18" ht="15" x14ac:dyDescent="0.2">
      <c r="A25" s="12">
        <f>'9'!A23</f>
        <v>15</v>
      </c>
      <c r="B25" s="12"/>
      <c r="C25" s="12" t="str">
        <f>'9'!C23</f>
        <v>Modopuro</v>
      </c>
      <c r="D25" s="457">
        <v>0</v>
      </c>
      <c r="E25" s="457">
        <v>2</v>
      </c>
      <c r="F25" s="457">
        <v>20</v>
      </c>
      <c r="G25" s="457">
        <v>14</v>
      </c>
      <c r="H25" s="457">
        <f t="shared" si="4"/>
        <v>36</v>
      </c>
      <c r="I25" s="457">
        <v>0</v>
      </c>
      <c r="J25" s="696">
        <v>0</v>
      </c>
      <c r="K25" s="457">
        <v>1</v>
      </c>
      <c r="L25" s="696">
        <f t="shared" si="0"/>
        <v>50</v>
      </c>
      <c r="M25" s="457">
        <v>12</v>
      </c>
      <c r="N25" s="696">
        <f t="shared" si="1"/>
        <v>60</v>
      </c>
      <c r="O25" s="457">
        <v>5</v>
      </c>
      <c r="P25" s="696">
        <f t="shared" si="2"/>
        <v>35.714285714285715</v>
      </c>
      <c r="Q25" s="457">
        <f t="shared" si="5"/>
        <v>18</v>
      </c>
      <c r="R25" s="696">
        <f t="shared" si="6"/>
        <v>50</v>
      </c>
    </row>
    <row r="26" spans="1:18" ht="15" x14ac:dyDescent="0.2">
      <c r="A26" s="12">
        <f>'9'!A24</f>
        <v>16</v>
      </c>
      <c r="B26" s="12" t="str">
        <f>'9'!B24</f>
        <v>Pungging</v>
      </c>
      <c r="C26" s="12" t="str">
        <f>'9'!C24</f>
        <v>Pungging</v>
      </c>
      <c r="D26" s="457">
        <v>7</v>
      </c>
      <c r="E26" s="457">
        <v>2</v>
      </c>
      <c r="F26" s="457">
        <v>14</v>
      </c>
      <c r="G26" s="457">
        <v>7</v>
      </c>
      <c r="H26" s="457">
        <f t="shared" si="4"/>
        <v>30</v>
      </c>
      <c r="I26" s="457">
        <v>7</v>
      </c>
      <c r="J26" s="696">
        <f t="shared" si="3"/>
        <v>100</v>
      </c>
      <c r="K26" s="457">
        <v>2</v>
      </c>
      <c r="L26" s="696">
        <f t="shared" si="0"/>
        <v>100</v>
      </c>
      <c r="M26" s="457">
        <v>11</v>
      </c>
      <c r="N26" s="696">
        <f t="shared" si="1"/>
        <v>78.571428571428569</v>
      </c>
      <c r="O26" s="457">
        <v>7</v>
      </c>
      <c r="P26" s="696">
        <f t="shared" si="2"/>
        <v>100</v>
      </c>
      <c r="Q26" s="457">
        <f t="shared" si="5"/>
        <v>27</v>
      </c>
      <c r="R26" s="696">
        <f t="shared" si="6"/>
        <v>90</v>
      </c>
    </row>
    <row r="27" spans="1:18" ht="15" x14ac:dyDescent="0.2">
      <c r="A27" s="12">
        <f>'9'!A25</f>
        <v>17</v>
      </c>
      <c r="B27" s="12"/>
      <c r="C27" s="12" t="str">
        <f>'9'!C25</f>
        <v>Watukenongo</v>
      </c>
      <c r="D27" s="457">
        <v>10</v>
      </c>
      <c r="E27" s="457">
        <v>18</v>
      </c>
      <c r="F27" s="457">
        <v>14</v>
      </c>
      <c r="G27" s="457">
        <v>40</v>
      </c>
      <c r="H27" s="457">
        <f>SUM(D27:G27)</f>
        <v>82</v>
      </c>
      <c r="I27" s="457">
        <v>3</v>
      </c>
      <c r="J27" s="696">
        <f t="shared" si="3"/>
        <v>30</v>
      </c>
      <c r="K27" s="457">
        <v>12</v>
      </c>
      <c r="L27" s="696">
        <f t="shared" si="0"/>
        <v>66.666666666666657</v>
      </c>
      <c r="M27" s="457">
        <v>0</v>
      </c>
      <c r="N27" s="696">
        <f t="shared" si="1"/>
        <v>0</v>
      </c>
      <c r="O27" s="457">
        <v>22</v>
      </c>
      <c r="P27" s="696">
        <f t="shared" si="2"/>
        <v>55.000000000000007</v>
      </c>
      <c r="Q27" s="457">
        <f t="shared" si="5"/>
        <v>37</v>
      </c>
      <c r="R27" s="458">
        <f t="shared" si="6"/>
        <v>45.121951219512198</v>
      </c>
    </row>
    <row r="28" spans="1:18" ht="15" x14ac:dyDescent="0.2">
      <c r="A28" s="12">
        <f>'9'!A26</f>
        <v>18</v>
      </c>
      <c r="B28" s="12" t="str">
        <f>'9'!B26</f>
        <v>Ngoro</v>
      </c>
      <c r="C28" s="12" t="str">
        <f>'9'!C26</f>
        <v>Ngoro</v>
      </c>
      <c r="D28" s="457">
        <v>7</v>
      </c>
      <c r="E28" s="457">
        <v>2</v>
      </c>
      <c r="F28" s="457">
        <v>7</v>
      </c>
      <c r="G28" s="457">
        <v>0</v>
      </c>
      <c r="H28" s="457">
        <f t="shared" si="4"/>
        <v>16</v>
      </c>
      <c r="I28" s="457">
        <v>7</v>
      </c>
      <c r="J28" s="696">
        <f t="shared" si="3"/>
        <v>100</v>
      </c>
      <c r="K28" s="457">
        <v>2</v>
      </c>
      <c r="L28" s="696">
        <f t="shared" si="0"/>
        <v>100</v>
      </c>
      <c r="M28" s="457">
        <v>6</v>
      </c>
      <c r="N28" s="696">
        <f t="shared" si="1"/>
        <v>85.714285714285708</v>
      </c>
      <c r="O28" s="457">
        <v>0</v>
      </c>
      <c r="P28" s="696">
        <v>0</v>
      </c>
      <c r="Q28" s="457">
        <f>I28+K28+M28+O28</f>
        <v>15</v>
      </c>
      <c r="R28" s="458">
        <f t="shared" si="6"/>
        <v>93.75</v>
      </c>
    </row>
    <row r="29" spans="1:18" ht="15" x14ac:dyDescent="0.2">
      <c r="A29" s="12">
        <f>'9'!A27</f>
        <v>19</v>
      </c>
      <c r="B29" s="12"/>
      <c r="C29" s="12" t="str">
        <f>'9'!C27</f>
        <v>Manduro</v>
      </c>
      <c r="D29" s="457">
        <v>0</v>
      </c>
      <c r="E29" s="457">
        <v>0</v>
      </c>
      <c r="F29" s="457">
        <v>8</v>
      </c>
      <c r="G29" s="457">
        <v>4</v>
      </c>
      <c r="H29" s="457">
        <f t="shared" si="4"/>
        <v>12</v>
      </c>
      <c r="I29" s="457">
        <v>0</v>
      </c>
      <c r="J29" s="696">
        <v>0</v>
      </c>
      <c r="K29" s="457">
        <v>0</v>
      </c>
      <c r="L29" s="696">
        <v>0</v>
      </c>
      <c r="M29" s="457">
        <v>8</v>
      </c>
      <c r="N29" s="696">
        <f t="shared" si="1"/>
        <v>100</v>
      </c>
      <c r="O29" s="457">
        <v>2</v>
      </c>
      <c r="P29" s="696">
        <f t="shared" si="2"/>
        <v>50</v>
      </c>
      <c r="Q29" s="457">
        <f t="shared" si="5"/>
        <v>10</v>
      </c>
      <c r="R29" s="458">
        <f t="shared" si="6"/>
        <v>83.333333333333343</v>
      </c>
    </row>
    <row r="30" spans="1:18" ht="15" x14ac:dyDescent="0.2">
      <c r="A30" s="12">
        <f>'9'!A28</f>
        <v>20</v>
      </c>
      <c r="B30" s="12" t="str">
        <f>'9'!B28</f>
        <v>Dlanggu</v>
      </c>
      <c r="C30" s="12" t="str">
        <f>'9'!C28</f>
        <v>Dlanggu</v>
      </c>
      <c r="D30" s="457">
        <v>3</v>
      </c>
      <c r="E30" s="457">
        <v>0</v>
      </c>
      <c r="F30" s="457">
        <v>13</v>
      </c>
      <c r="G30" s="457">
        <v>4</v>
      </c>
      <c r="H30" s="457">
        <f t="shared" si="4"/>
        <v>20</v>
      </c>
      <c r="I30" s="457">
        <v>3</v>
      </c>
      <c r="J30" s="696">
        <f t="shared" si="3"/>
        <v>100</v>
      </c>
      <c r="K30" s="457">
        <v>0</v>
      </c>
      <c r="L30" s="696">
        <v>0</v>
      </c>
      <c r="M30" s="457">
        <v>13</v>
      </c>
      <c r="N30" s="696">
        <f t="shared" si="1"/>
        <v>100</v>
      </c>
      <c r="O30" s="457">
        <v>2</v>
      </c>
      <c r="P30" s="696">
        <f t="shared" si="2"/>
        <v>50</v>
      </c>
      <c r="Q30" s="457">
        <f t="shared" si="5"/>
        <v>18</v>
      </c>
      <c r="R30" s="696">
        <f t="shared" si="6"/>
        <v>90</v>
      </c>
    </row>
    <row r="31" spans="1:18" ht="15" x14ac:dyDescent="0.2">
      <c r="A31" s="12">
        <f>'9'!A29</f>
        <v>21</v>
      </c>
      <c r="B31" s="12" t="str">
        <f>'9'!B29</f>
        <v>Kutorejo</v>
      </c>
      <c r="C31" s="12" t="str">
        <f>'9'!C29</f>
        <v>Kutorejo</v>
      </c>
      <c r="D31" s="457">
        <v>5</v>
      </c>
      <c r="E31" s="457">
        <v>0</v>
      </c>
      <c r="F31" s="457">
        <v>6</v>
      </c>
      <c r="G31" s="457">
        <v>12</v>
      </c>
      <c r="H31" s="457">
        <f t="shared" ref="H31:H37" si="7">SUM(D31:G31)</f>
        <v>23</v>
      </c>
      <c r="I31" s="457">
        <v>2</v>
      </c>
      <c r="J31" s="696">
        <f t="shared" ref="J31:J37" si="8">I31/D31*100</f>
        <v>40</v>
      </c>
      <c r="K31" s="457">
        <v>0</v>
      </c>
      <c r="L31" s="696">
        <v>0</v>
      </c>
      <c r="M31" s="457">
        <v>6</v>
      </c>
      <c r="N31" s="696">
        <f t="shared" ref="N31:N37" si="9">M31/F31*100</f>
        <v>100</v>
      </c>
      <c r="O31" s="457">
        <v>9</v>
      </c>
      <c r="P31" s="696">
        <f t="shared" ref="P31:P36" si="10">O31/G31*100</f>
        <v>75</v>
      </c>
      <c r="Q31" s="457">
        <f t="shared" ref="Q31:Q37" si="11">I31+K31+M31+O31</f>
        <v>17</v>
      </c>
      <c r="R31" s="458">
        <f t="shared" ref="R31:R37" si="12">Q31/H31*100</f>
        <v>73.91304347826086</v>
      </c>
    </row>
    <row r="32" spans="1:18" ht="15" x14ac:dyDescent="0.2">
      <c r="A32" s="12">
        <f>'9'!A30</f>
        <v>22</v>
      </c>
      <c r="B32" s="12"/>
      <c r="C32" s="12" t="str">
        <f>'9'!C30</f>
        <v>Pesanggrahan</v>
      </c>
      <c r="D32" s="457">
        <v>1</v>
      </c>
      <c r="E32" s="457">
        <v>1</v>
      </c>
      <c r="F32" s="457">
        <v>7</v>
      </c>
      <c r="G32" s="457">
        <v>9</v>
      </c>
      <c r="H32" s="457">
        <f t="shared" si="7"/>
        <v>18</v>
      </c>
      <c r="I32" s="457">
        <v>1</v>
      </c>
      <c r="J32" s="696">
        <f t="shared" si="8"/>
        <v>100</v>
      </c>
      <c r="K32" s="457">
        <v>1</v>
      </c>
      <c r="L32" s="696">
        <f t="shared" ref="L32:L37" si="13">K32/E32*100</f>
        <v>100</v>
      </c>
      <c r="M32" s="457">
        <v>6</v>
      </c>
      <c r="N32" s="696">
        <f t="shared" si="9"/>
        <v>85.714285714285708</v>
      </c>
      <c r="O32" s="457">
        <v>7</v>
      </c>
      <c r="P32" s="696">
        <f t="shared" si="10"/>
        <v>77.777777777777786</v>
      </c>
      <c r="Q32" s="457">
        <f t="shared" si="11"/>
        <v>15</v>
      </c>
      <c r="R32" s="458">
        <f t="shared" si="12"/>
        <v>83.333333333333343</v>
      </c>
    </row>
    <row r="33" spans="1:18" ht="15" x14ac:dyDescent="0.2">
      <c r="A33" s="12">
        <f>'9'!A31</f>
        <v>23</v>
      </c>
      <c r="B33" s="12" t="str">
        <f>'9'!B31</f>
        <v>Pacet</v>
      </c>
      <c r="C33" s="12" t="str">
        <f>'9'!C31</f>
        <v>Pacet</v>
      </c>
      <c r="D33" s="457">
        <v>3</v>
      </c>
      <c r="E33" s="457">
        <v>11</v>
      </c>
      <c r="F33" s="457">
        <v>1</v>
      </c>
      <c r="G33" s="457">
        <v>5</v>
      </c>
      <c r="H33" s="457">
        <f t="shared" si="7"/>
        <v>20</v>
      </c>
      <c r="I33" s="457">
        <v>3</v>
      </c>
      <c r="J33" s="696">
        <f t="shared" si="8"/>
        <v>100</v>
      </c>
      <c r="K33" s="457">
        <v>11</v>
      </c>
      <c r="L33" s="696">
        <f t="shared" si="13"/>
        <v>100</v>
      </c>
      <c r="M33" s="457">
        <v>1</v>
      </c>
      <c r="N33" s="696">
        <f t="shared" si="9"/>
        <v>100</v>
      </c>
      <c r="O33" s="457">
        <v>5</v>
      </c>
      <c r="P33" s="696">
        <f t="shared" si="10"/>
        <v>100</v>
      </c>
      <c r="Q33" s="457">
        <f t="shared" si="11"/>
        <v>20</v>
      </c>
      <c r="R33" s="696">
        <f t="shared" si="12"/>
        <v>100</v>
      </c>
    </row>
    <row r="34" spans="1:18" ht="15" x14ac:dyDescent="0.2">
      <c r="A34" s="12">
        <f>'9'!A32</f>
        <v>24</v>
      </c>
      <c r="B34" s="12"/>
      <c r="C34" s="12" t="str">
        <f>'9'!C32</f>
        <v>Pandan</v>
      </c>
      <c r="D34" s="457">
        <v>0</v>
      </c>
      <c r="E34" s="457">
        <v>3</v>
      </c>
      <c r="F34" s="457">
        <v>7</v>
      </c>
      <c r="G34" s="457">
        <v>0</v>
      </c>
      <c r="H34" s="457">
        <f t="shared" si="7"/>
        <v>10</v>
      </c>
      <c r="I34" s="457">
        <v>0</v>
      </c>
      <c r="J34" s="696">
        <v>0</v>
      </c>
      <c r="K34" s="457">
        <v>3</v>
      </c>
      <c r="L34" s="696">
        <f t="shared" si="13"/>
        <v>100</v>
      </c>
      <c r="M34" s="457">
        <v>7</v>
      </c>
      <c r="N34" s="696">
        <f t="shared" si="9"/>
        <v>100</v>
      </c>
      <c r="O34" s="457">
        <v>0</v>
      </c>
      <c r="P34" s="696">
        <v>0</v>
      </c>
      <c r="Q34" s="457">
        <f t="shared" si="11"/>
        <v>10</v>
      </c>
      <c r="R34" s="696">
        <f t="shared" si="12"/>
        <v>100</v>
      </c>
    </row>
    <row r="35" spans="1:18" ht="15" x14ac:dyDescent="0.2">
      <c r="A35" s="12">
        <f>'9'!A33</f>
        <v>25</v>
      </c>
      <c r="B35" s="12" t="str">
        <f>'9'!B33</f>
        <v>Trawas</v>
      </c>
      <c r="C35" s="12" t="str">
        <f>'9'!C33</f>
        <v>Trawas</v>
      </c>
      <c r="D35" s="457">
        <v>3</v>
      </c>
      <c r="E35" s="457">
        <v>20</v>
      </c>
      <c r="F35" s="457">
        <v>6</v>
      </c>
      <c r="G35" s="457">
        <v>8</v>
      </c>
      <c r="H35" s="457">
        <f t="shared" si="7"/>
        <v>37</v>
      </c>
      <c r="I35" s="457">
        <v>1</v>
      </c>
      <c r="J35" s="696">
        <f t="shared" si="8"/>
        <v>33.333333333333329</v>
      </c>
      <c r="K35" s="457">
        <v>7</v>
      </c>
      <c r="L35" s="696">
        <f t="shared" si="13"/>
        <v>35</v>
      </c>
      <c r="M35" s="457">
        <v>2</v>
      </c>
      <c r="N35" s="696">
        <f t="shared" si="9"/>
        <v>33.333333333333329</v>
      </c>
      <c r="O35" s="457">
        <v>3</v>
      </c>
      <c r="P35" s="696">
        <f t="shared" si="10"/>
        <v>37.5</v>
      </c>
      <c r="Q35" s="457">
        <f t="shared" si="11"/>
        <v>13</v>
      </c>
      <c r="R35" s="458">
        <f t="shared" si="12"/>
        <v>35.135135135135137</v>
      </c>
    </row>
    <row r="36" spans="1:18" ht="15" x14ac:dyDescent="0.2">
      <c r="A36" s="12">
        <f>'9'!A34</f>
        <v>26</v>
      </c>
      <c r="B36" s="12" t="str">
        <f>'9'!B34</f>
        <v>Gondang</v>
      </c>
      <c r="C36" s="12" t="str">
        <f>'9'!C34</f>
        <v>Gondang</v>
      </c>
      <c r="D36" s="457">
        <v>0</v>
      </c>
      <c r="E36" s="457">
        <v>4</v>
      </c>
      <c r="F36" s="457">
        <v>9</v>
      </c>
      <c r="G36" s="457">
        <v>4</v>
      </c>
      <c r="H36" s="457">
        <f t="shared" si="7"/>
        <v>17</v>
      </c>
      <c r="I36" s="457">
        <v>0</v>
      </c>
      <c r="J36" s="696">
        <v>0</v>
      </c>
      <c r="K36" s="457">
        <v>1</v>
      </c>
      <c r="L36" s="696">
        <f t="shared" si="13"/>
        <v>25</v>
      </c>
      <c r="M36" s="457">
        <v>2</v>
      </c>
      <c r="N36" s="696">
        <f t="shared" si="9"/>
        <v>22.222222222222221</v>
      </c>
      <c r="O36" s="457">
        <v>4</v>
      </c>
      <c r="P36" s="696">
        <f t="shared" si="10"/>
        <v>100</v>
      </c>
      <c r="Q36" s="457">
        <f t="shared" si="11"/>
        <v>7</v>
      </c>
      <c r="R36" s="458">
        <f t="shared" si="12"/>
        <v>41.17647058823529</v>
      </c>
    </row>
    <row r="37" spans="1:18" ht="15" x14ac:dyDescent="0.2">
      <c r="A37" s="12">
        <f>'9'!A35</f>
        <v>27</v>
      </c>
      <c r="B37" s="12" t="str">
        <f>'9'!B35</f>
        <v>Jatirejo</v>
      </c>
      <c r="C37" s="12" t="str">
        <f>'9'!C35</f>
        <v>Jatirejo</v>
      </c>
      <c r="D37" s="457">
        <v>3</v>
      </c>
      <c r="E37" s="457">
        <v>1</v>
      </c>
      <c r="F37" s="457">
        <v>9</v>
      </c>
      <c r="G37" s="457">
        <v>0</v>
      </c>
      <c r="H37" s="457">
        <f t="shared" si="7"/>
        <v>13</v>
      </c>
      <c r="I37" s="457">
        <v>2</v>
      </c>
      <c r="J37" s="696">
        <f t="shared" si="8"/>
        <v>66.666666666666657</v>
      </c>
      <c r="K37" s="457">
        <v>1</v>
      </c>
      <c r="L37" s="696">
        <f t="shared" si="13"/>
        <v>100</v>
      </c>
      <c r="M37" s="457">
        <v>9</v>
      </c>
      <c r="N37" s="696">
        <f t="shared" si="9"/>
        <v>100</v>
      </c>
      <c r="O37" s="457">
        <v>0</v>
      </c>
      <c r="P37" s="696">
        <v>0</v>
      </c>
      <c r="Q37" s="457">
        <f t="shared" si="11"/>
        <v>12</v>
      </c>
      <c r="R37" s="458">
        <f t="shared" si="12"/>
        <v>92.307692307692307</v>
      </c>
    </row>
    <row r="38" spans="1:18" ht="16.5" thickBot="1" x14ac:dyDescent="0.25">
      <c r="A38" s="248" t="s">
        <v>157</v>
      </c>
      <c r="B38" s="335"/>
      <c r="C38" s="336"/>
      <c r="D38" s="459">
        <f t="shared" ref="D38:I38" si="14">SUM(D11:D37)</f>
        <v>126</v>
      </c>
      <c r="E38" s="459">
        <f t="shared" si="14"/>
        <v>142</v>
      </c>
      <c r="F38" s="459">
        <f t="shared" si="14"/>
        <v>372</v>
      </c>
      <c r="G38" s="459">
        <f t="shared" si="14"/>
        <v>324</v>
      </c>
      <c r="H38" s="459">
        <f t="shared" si="14"/>
        <v>964</v>
      </c>
      <c r="I38" s="459">
        <f t="shared" si="14"/>
        <v>85</v>
      </c>
      <c r="J38" s="460">
        <f>I38/D38*100</f>
        <v>67.460317460317469</v>
      </c>
      <c r="K38" s="459">
        <f>SUM(K11:K37)</f>
        <v>107</v>
      </c>
      <c r="L38" s="460">
        <f>K38/E38*100</f>
        <v>75.352112676056336</v>
      </c>
      <c r="M38" s="459">
        <f>SUM(M11:M37)</f>
        <v>270</v>
      </c>
      <c r="N38" s="460">
        <f>M38/F38*100</f>
        <v>72.58064516129032</v>
      </c>
      <c r="O38" s="459">
        <f>SUM(O11:O37)</f>
        <v>181</v>
      </c>
      <c r="P38" s="460">
        <f>O38/G38*100</f>
        <v>55.864197530864203</v>
      </c>
      <c r="Q38" s="459">
        <f>SUM(Q11:Q37)</f>
        <v>643</v>
      </c>
      <c r="R38" s="460">
        <f>Q38/H38*100</f>
        <v>66.701244813278009</v>
      </c>
    </row>
    <row r="39" spans="1:18" ht="15" x14ac:dyDescent="0.25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3"/>
      <c r="R39" s="113"/>
    </row>
    <row r="40" spans="1:18" ht="15" x14ac:dyDescent="0.25">
      <c r="A40" s="689" t="s">
        <v>1342</v>
      </c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</row>
    <row r="42" spans="1:18" x14ac:dyDescent="0.2">
      <c r="A42" s="100"/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</row>
    <row r="43" spans="1:18" x14ac:dyDescent="0.2">
      <c r="A43" s="100"/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</row>
  </sheetData>
  <mergeCells count="16">
    <mergeCell ref="E8:E9"/>
    <mergeCell ref="F8:F9"/>
    <mergeCell ref="G8:G9"/>
    <mergeCell ref="H8:H9"/>
    <mergeCell ref="I8:J8"/>
    <mergeCell ref="K8:L8"/>
    <mergeCell ref="A3:R3"/>
    <mergeCell ref="A7:A9"/>
    <mergeCell ref="B7:B9"/>
    <mergeCell ref="M8:N8"/>
    <mergeCell ref="O8:P8"/>
    <mergeCell ref="Q8:R8"/>
    <mergeCell ref="C7:C9"/>
    <mergeCell ref="D7:H7"/>
    <mergeCell ref="I7:R7"/>
    <mergeCell ref="D8:D9"/>
  </mergeCells>
  <pageMargins left="0.70866141732283472" right="0.70866141732283472" top="0.74803149606299213" bottom="0.74803149606299213" header="0.31496062992125984" footer="0.31496062992125984"/>
  <pageSetup paperSize="5" scale="69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2"/>
  <sheetViews>
    <sheetView topLeftCell="A4" zoomScale="62" zoomScaleNormal="62" workbookViewId="0">
      <selection activeCell="J18" sqref="J18"/>
    </sheetView>
  </sheetViews>
  <sheetFormatPr defaultColWidth="8.85546875" defaultRowHeight="12.75" x14ac:dyDescent="0.2"/>
  <cols>
    <col min="1" max="1" width="66" style="100" customWidth="1"/>
    <col min="2" max="2" width="31.42578125" style="100" customWidth="1"/>
    <col min="3" max="3" width="21.140625" style="100" customWidth="1"/>
    <col min="4" max="4" width="19.7109375" style="100" customWidth="1"/>
    <col min="5" max="14" width="10.7109375" style="100" customWidth="1"/>
    <col min="15" max="16384" width="8.85546875" style="100"/>
  </cols>
  <sheetData>
    <row r="1" spans="1:14" ht="15" x14ac:dyDescent="0.2">
      <c r="A1" s="101" t="s">
        <v>1415</v>
      </c>
      <c r="B1" s="101"/>
    </row>
    <row r="2" spans="1:14" ht="15" x14ac:dyDescent="0.25">
      <c r="A2" s="986"/>
      <c r="B2" s="986"/>
      <c r="C2" s="986"/>
      <c r="D2" s="986"/>
      <c r="E2" s="986"/>
      <c r="F2" s="986"/>
      <c r="G2" s="986"/>
      <c r="H2" s="986"/>
      <c r="I2" s="986"/>
      <c r="J2" s="986"/>
      <c r="K2" s="986"/>
      <c r="L2" s="986"/>
      <c r="M2" s="986"/>
      <c r="N2" s="986"/>
    </row>
    <row r="3" spans="1:14" s="208" customFormat="1" ht="23.25" x14ac:dyDescent="0.35">
      <c r="A3" s="1461" t="s">
        <v>1416</v>
      </c>
      <c r="B3" s="1461"/>
      <c r="C3" s="1461"/>
      <c r="D3" s="1461"/>
      <c r="E3" s="1001"/>
      <c r="F3" s="1001"/>
      <c r="G3" s="1001"/>
      <c r="H3" s="1001"/>
      <c r="I3" s="1001"/>
      <c r="J3" s="1001"/>
      <c r="K3" s="1001"/>
      <c r="L3" s="1001"/>
      <c r="M3" s="1001"/>
      <c r="N3" s="1001"/>
    </row>
    <row r="4" spans="1:14" s="208" customFormat="1" ht="16.5" x14ac:dyDescent="0.25">
      <c r="A4" s="219" t="str">
        <f>'[4]1'!E5</f>
        <v>KABUPATEN</v>
      </c>
      <c r="B4" s="220" t="str">
        <f>'[4]1'!F5</f>
        <v>MOJOKERTO</v>
      </c>
      <c r="C4" s="990"/>
      <c r="F4" s="220"/>
      <c r="G4" s="990"/>
      <c r="J4" s="990"/>
      <c r="K4" s="990"/>
      <c r="L4" s="990"/>
      <c r="M4" s="990"/>
      <c r="N4" s="990"/>
    </row>
    <row r="5" spans="1:14" s="208" customFormat="1" ht="16.5" x14ac:dyDescent="0.25">
      <c r="A5" s="219" t="str">
        <f>'[4]1'!E6</f>
        <v xml:space="preserve">TAHUN </v>
      </c>
      <c r="B5" s="220">
        <f>'[4]1'!F6</f>
        <v>2021</v>
      </c>
      <c r="C5" s="991"/>
      <c r="F5" s="220"/>
      <c r="G5" s="991"/>
      <c r="J5" s="991"/>
      <c r="K5" s="991"/>
      <c r="L5" s="991"/>
      <c r="M5" s="991"/>
      <c r="N5" s="991"/>
    </row>
    <row r="8" spans="1:14" ht="14.25" x14ac:dyDescent="0.2">
      <c r="A8" s="994" t="s">
        <v>714</v>
      </c>
      <c r="B8" s="994" t="s">
        <v>1417</v>
      </c>
      <c r="C8" s="994" t="s">
        <v>1418</v>
      </c>
      <c r="D8" s="994" t="s">
        <v>1419</v>
      </c>
    </row>
    <row r="9" spans="1:14" s="244" customFormat="1" ht="18.75" customHeight="1" x14ac:dyDescent="0.2">
      <c r="A9" s="995" t="s">
        <v>1420</v>
      </c>
      <c r="B9" s="996"/>
      <c r="C9" s="996"/>
      <c r="D9" s="997"/>
      <c r="F9" s="100"/>
      <c r="G9" s="100"/>
      <c r="H9" s="100"/>
    </row>
    <row r="10" spans="1:14" ht="28.5" x14ac:dyDescent="0.2">
      <c r="A10" s="977" t="s">
        <v>1421</v>
      </c>
      <c r="B10" s="977">
        <f>'23'!D38</f>
        <v>17633</v>
      </c>
      <c r="C10" s="977">
        <f>'23'!G38</f>
        <v>15442</v>
      </c>
      <c r="D10" s="998">
        <f>C10/B10</f>
        <v>0.87574434299325132</v>
      </c>
    </row>
    <row r="11" spans="1:14" ht="14.25" x14ac:dyDescent="0.2">
      <c r="A11" s="1002" t="s">
        <v>1422</v>
      </c>
      <c r="B11" s="1003"/>
      <c r="C11" s="1003"/>
      <c r="D11" s="1004"/>
      <c r="F11" s="999"/>
      <c r="G11" s="999"/>
      <c r="H11" s="999"/>
    </row>
    <row r="12" spans="1:14" ht="28.5" x14ac:dyDescent="0.2">
      <c r="A12" s="977" t="s">
        <v>1423</v>
      </c>
      <c r="B12" s="977">
        <f>'23'!I38</f>
        <v>16832</v>
      </c>
      <c r="C12" s="977">
        <f>'23'!R38</f>
        <v>15474</v>
      </c>
      <c r="D12" s="998">
        <f>C12/B12</f>
        <v>0.91932034220532322</v>
      </c>
      <c r="F12" s="1000"/>
      <c r="G12" s="999"/>
      <c r="H12" s="999"/>
    </row>
    <row r="13" spans="1:14" ht="14.25" x14ac:dyDescent="0.2">
      <c r="A13" s="1002" t="s">
        <v>1424</v>
      </c>
      <c r="B13" s="1003"/>
      <c r="C13" s="977"/>
      <c r="D13" s="1004"/>
      <c r="F13" s="999"/>
      <c r="G13" s="999"/>
      <c r="H13" s="999"/>
    </row>
    <row r="14" spans="1:14" ht="28.5" x14ac:dyDescent="0.2">
      <c r="A14" s="977" t="s">
        <v>1425</v>
      </c>
      <c r="B14" s="977">
        <f>'36'!F38</f>
        <v>17420</v>
      </c>
      <c r="C14" s="977">
        <f>'36'!K38</f>
        <v>16624</v>
      </c>
      <c r="D14" s="998">
        <f>C14/B14</f>
        <v>0.95430539609644083</v>
      </c>
      <c r="F14" s="1000"/>
      <c r="G14" s="999"/>
      <c r="H14" s="999"/>
    </row>
    <row r="15" spans="1:14" ht="14.25" x14ac:dyDescent="0.2">
      <c r="A15" s="1002" t="s">
        <v>1426</v>
      </c>
      <c r="B15" s="1003"/>
      <c r="C15" s="977"/>
      <c r="D15" s="1005"/>
      <c r="F15" s="999"/>
      <c r="G15" s="999"/>
      <c r="H15" s="999"/>
    </row>
    <row r="16" spans="1:14" ht="57" x14ac:dyDescent="0.2">
      <c r="A16" s="977" t="s">
        <v>1427</v>
      </c>
      <c r="B16" s="977">
        <f>'42'!F38</f>
        <v>65682</v>
      </c>
      <c r="C16" s="977">
        <f>'42'!K38</f>
        <v>53028</v>
      </c>
      <c r="D16" s="998">
        <f>C16/B16</f>
        <v>0.80734447793916142</v>
      </c>
      <c r="F16" s="1000"/>
      <c r="G16" s="999"/>
      <c r="H16" s="999"/>
    </row>
    <row r="17" spans="1:8" ht="14.25" x14ac:dyDescent="0.2">
      <c r="A17" s="1002" t="s">
        <v>1428</v>
      </c>
      <c r="B17" s="1003"/>
      <c r="C17" s="977"/>
      <c r="D17" s="1004"/>
      <c r="F17" s="999"/>
      <c r="G17" s="999"/>
      <c r="H17" s="999"/>
    </row>
    <row r="18" spans="1:8" ht="28.5" x14ac:dyDescent="0.2">
      <c r="A18" s="977" t="s">
        <v>1429</v>
      </c>
      <c r="B18" s="977">
        <f>'45'!M38</f>
        <v>152475</v>
      </c>
      <c r="C18" s="977">
        <f>'45'!N38</f>
        <v>152475</v>
      </c>
      <c r="D18" s="998">
        <f>C18/B18</f>
        <v>1</v>
      </c>
      <c r="F18" s="1000"/>
      <c r="G18" s="999"/>
      <c r="H18" s="999"/>
    </row>
    <row r="19" spans="1:8" ht="14.25" x14ac:dyDescent="0.2">
      <c r="A19" s="1002" t="s">
        <v>1430</v>
      </c>
      <c r="B19" s="1003"/>
      <c r="C19" s="977"/>
      <c r="D19" s="1004"/>
      <c r="F19" s="999"/>
      <c r="G19" s="999"/>
      <c r="H19" s="999"/>
    </row>
    <row r="20" spans="1:8" ht="28.5" x14ac:dyDescent="0.2">
      <c r="A20" s="977" t="s">
        <v>1431</v>
      </c>
      <c r="B20" s="977">
        <f>'48'!F39</f>
        <v>749204</v>
      </c>
      <c r="C20" s="977">
        <f>'48'!K39</f>
        <v>426710.98499999999</v>
      </c>
      <c r="D20" s="998">
        <f>C20/B20</f>
        <v>0.56955246501620382</v>
      </c>
      <c r="F20" s="1000"/>
      <c r="G20" s="999"/>
      <c r="H20" s="999"/>
    </row>
    <row r="21" spans="1:8" ht="14.25" x14ac:dyDescent="0.2">
      <c r="A21" s="1002" t="s">
        <v>1432</v>
      </c>
      <c r="B21" s="1003"/>
      <c r="C21" s="977"/>
      <c r="D21" s="1004"/>
      <c r="F21" s="999"/>
      <c r="G21" s="999"/>
      <c r="H21" s="999"/>
    </row>
    <row r="22" spans="1:8" ht="28.5" x14ac:dyDescent="0.2">
      <c r="A22" s="977" t="s">
        <v>1433</v>
      </c>
      <c r="B22" s="977">
        <f>'49'!F39</f>
        <v>129770</v>
      </c>
      <c r="C22" s="977">
        <f>'49'!K39</f>
        <v>109731.5</v>
      </c>
      <c r="D22" s="998">
        <f>C22/B22</f>
        <v>0.84558449564614313</v>
      </c>
      <c r="F22" s="1000"/>
      <c r="G22" s="999"/>
      <c r="H22" s="999"/>
    </row>
    <row r="23" spans="1:8" ht="14.25" x14ac:dyDescent="0.2">
      <c r="A23" s="1002" t="s">
        <v>1434</v>
      </c>
      <c r="B23" s="1003"/>
      <c r="C23" s="977"/>
      <c r="D23" s="1004"/>
      <c r="F23" s="999"/>
      <c r="G23" s="999"/>
      <c r="H23" s="999"/>
    </row>
    <row r="24" spans="1:8" ht="28.5" x14ac:dyDescent="0.2">
      <c r="A24" s="977" t="s">
        <v>1435</v>
      </c>
      <c r="B24" s="977">
        <f>'68'!F38</f>
        <v>765034</v>
      </c>
      <c r="C24" s="977">
        <f>'68'!K38</f>
        <v>580526</v>
      </c>
      <c r="D24" s="998">
        <f>C24/B24</f>
        <v>0.75882379083805429</v>
      </c>
      <c r="F24" s="1000"/>
      <c r="G24" s="999"/>
      <c r="H24" s="999"/>
    </row>
    <row r="25" spans="1:8" ht="14.25" x14ac:dyDescent="0.2">
      <c r="A25" s="1002" t="s">
        <v>1436</v>
      </c>
      <c r="B25" s="1003"/>
      <c r="C25" s="977"/>
      <c r="D25" s="1004"/>
      <c r="F25" s="999"/>
      <c r="G25" s="999"/>
      <c r="H25" s="999"/>
    </row>
    <row r="26" spans="1:8" ht="42.75" x14ac:dyDescent="0.2">
      <c r="A26" s="977" t="s">
        <v>1437</v>
      </c>
      <c r="B26" s="977">
        <f>'69'!D37</f>
        <v>26888</v>
      </c>
      <c r="C26" s="977">
        <f>'69'!E37</f>
        <v>25094</v>
      </c>
      <c r="D26" s="998">
        <f>C26/B26</f>
        <v>0.9332787860755728</v>
      </c>
      <c r="F26" s="1000"/>
      <c r="G26" s="999"/>
      <c r="H26" s="999"/>
    </row>
    <row r="27" spans="1:8" ht="28.5" customHeight="1" x14ac:dyDescent="0.2">
      <c r="A27" s="1006" t="s">
        <v>1438</v>
      </c>
      <c r="B27" s="1003"/>
      <c r="C27" s="977"/>
      <c r="D27" s="1004"/>
      <c r="F27" s="999"/>
      <c r="G27" s="999"/>
      <c r="H27" s="999"/>
    </row>
    <row r="28" spans="1:8" ht="28.5" x14ac:dyDescent="0.2">
      <c r="A28" s="977" t="s">
        <v>1439</v>
      </c>
      <c r="B28" s="977">
        <f>'71'!D39</f>
        <v>1613</v>
      </c>
      <c r="C28" s="977">
        <f>'71'!G39</f>
        <v>1470</v>
      </c>
      <c r="D28" s="998">
        <f>C28/B28</f>
        <v>0.91134531928084317</v>
      </c>
      <c r="F28" s="1000"/>
      <c r="G28" s="999"/>
      <c r="H28" s="999"/>
    </row>
    <row r="29" spans="1:8" ht="14.25" x14ac:dyDescent="0.2">
      <c r="A29" s="1002" t="s">
        <v>1440</v>
      </c>
      <c r="B29" s="1003"/>
      <c r="C29" s="977"/>
      <c r="D29" s="1004"/>
      <c r="F29" s="999"/>
      <c r="G29" s="999"/>
      <c r="H29" s="999"/>
    </row>
    <row r="30" spans="1:8" ht="28.5" x14ac:dyDescent="0.2">
      <c r="A30" s="977" t="s">
        <v>1441</v>
      </c>
      <c r="B30" s="977">
        <f>'51'!D41</f>
        <v>13555</v>
      </c>
      <c r="C30" s="977">
        <f>'51'!D40</f>
        <v>11720</v>
      </c>
      <c r="D30" s="998">
        <f>C30/B30</f>
        <v>0.86462559940981187</v>
      </c>
      <c r="F30" s="1000"/>
      <c r="G30" s="999"/>
      <c r="H30" s="999"/>
    </row>
    <row r="31" spans="1:8" ht="28.5" customHeight="1" x14ac:dyDescent="0.2">
      <c r="A31" s="1006" t="s">
        <v>1442</v>
      </c>
      <c r="B31" s="1007"/>
      <c r="C31" s="977"/>
      <c r="D31" s="1008"/>
      <c r="F31" s="999"/>
      <c r="G31" s="999"/>
      <c r="H31" s="999"/>
    </row>
    <row r="32" spans="1:8" ht="28.5" x14ac:dyDescent="0.2">
      <c r="A32" s="977" t="s">
        <v>987</v>
      </c>
      <c r="B32" s="977">
        <v>50</v>
      </c>
      <c r="C32" s="977">
        <f>'54'!E16</f>
        <v>50</v>
      </c>
      <c r="D32" s="998">
        <f>C32/B32</f>
        <v>1</v>
      </c>
      <c r="F32" s="1000"/>
      <c r="G32" s="999"/>
      <c r="H32" s="999"/>
    </row>
  </sheetData>
  <mergeCells count="1">
    <mergeCell ref="A3:D3"/>
  </mergeCells>
  <pageMargins left="0.70866141732283472" right="0.70866141732283472" top="0.74803149606299213" bottom="0.74803149606299213" header="0.31496062992125984" footer="0.31496062992125984"/>
  <pageSetup paperSize="130" scale="72" orientation="landscape" horizontalDpi="4294967293" vertic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L23"/>
  <sheetViews>
    <sheetView view="pageBreakPreview" zoomScale="60" zoomScaleNormal="90" workbookViewId="0">
      <selection activeCell="H33" sqref="H33"/>
    </sheetView>
  </sheetViews>
  <sheetFormatPr defaultColWidth="11.42578125" defaultRowHeight="15" x14ac:dyDescent="0.2"/>
  <cols>
    <col min="1" max="1" width="4.42578125" style="4" customWidth="1"/>
    <col min="2" max="2" width="32.85546875" style="4" customWidth="1"/>
    <col min="3" max="3" width="13" style="4" customWidth="1"/>
    <col min="4" max="4" width="15.85546875" style="4" customWidth="1"/>
    <col min="5" max="5" width="14" style="4" customWidth="1"/>
    <col min="6" max="6" width="11.7109375" style="4" customWidth="1"/>
    <col min="7" max="7" width="10.28515625" style="4" customWidth="1"/>
    <col min="8" max="8" width="10.7109375" style="4" customWidth="1"/>
    <col min="9" max="10" width="9.5703125" style="4" customWidth="1"/>
    <col min="11" max="12" width="10.7109375" style="4" customWidth="1"/>
    <col min="13" max="16384" width="11.42578125" style="4"/>
  </cols>
  <sheetData>
    <row r="1" spans="1:12" x14ac:dyDescent="0.2">
      <c r="A1" s="3" t="s">
        <v>252</v>
      </c>
    </row>
    <row r="3" spans="1:12" s="203" customFormat="1" ht="16.5" x14ac:dyDescent="0.2">
      <c r="A3" s="1215" t="s">
        <v>210</v>
      </c>
      <c r="B3" s="1215"/>
      <c r="C3" s="1215"/>
      <c r="D3" s="1215"/>
      <c r="E3" s="1215"/>
      <c r="F3" s="1215"/>
      <c r="G3" s="1215"/>
      <c r="H3" s="1215"/>
      <c r="I3" s="1215"/>
      <c r="J3" s="1215"/>
    </row>
    <row r="4" spans="1:12" s="203" customFormat="1" ht="16.5" x14ac:dyDescent="0.2">
      <c r="A4" s="1216" t="str">
        <f>'1'!E5</f>
        <v>KABUPATEN</v>
      </c>
      <c r="B4" s="1216"/>
      <c r="C4" s="1216"/>
      <c r="D4" s="1216"/>
      <c r="E4" s="1217" t="str">
        <f>'1'!F5</f>
        <v>MOJOKERTO</v>
      </c>
      <c r="F4" s="1217"/>
      <c r="G4" s="206"/>
      <c r="H4" s="206"/>
      <c r="I4" s="207"/>
      <c r="J4" s="207"/>
      <c r="K4" s="207"/>
      <c r="L4" s="207"/>
    </row>
    <row r="5" spans="1:12" s="203" customFormat="1" ht="16.5" x14ac:dyDescent="0.2">
      <c r="A5" s="1216" t="str">
        <f>'1'!E6</f>
        <v xml:space="preserve">TAHUN </v>
      </c>
      <c r="B5" s="1216"/>
      <c r="C5" s="1216"/>
      <c r="D5" s="1216"/>
      <c r="E5" s="1217">
        <f>'1'!F6</f>
        <v>2021</v>
      </c>
      <c r="F5" s="1217"/>
      <c r="G5" s="206"/>
      <c r="H5" s="206"/>
      <c r="I5" s="207"/>
      <c r="J5" s="207"/>
      <c r="K5" s="207"/>
      <c r="L5" s="207"/>
    </row>
    <row r="7" spans="1:12" ht="55.5" customHeight="1" x14ac:dyDescent="0.2">
      <c r="A7" s="9" t="s">
        <v>153</v>
      </c>
      <c r="B7" s="20" t="s">
        <v>206</v>
      </c>
      <c r="C7" s="20" t="s">
        <v>204</v>
      </c>
      <c r="D7" s="663" t="s">
        <v>208</v>
      </c>
      <c r="E7" s="647" t="s">
        <v>205</v>
      </c>
      <c r="F7" s="647" t="s">
        <v>303</v>
      </c>
      <c r="G7" s="20" t="s">
        <v>299</v>
      </c>
      <c r="H7" s="20" t="s">
        <v>300</v>
      </c>
      <c r="I7" s="20" t="s">
        <v>302</v>
      </c>
      <c r="J7" s="20" t="s">
        <v>301</v>
      </c>
    </row>
    <row r="8" spans="1:12" ht="13.5" customHeight="1" x14ac:dyDescent="0.2">
      <c r="A8" s="226">
        <v>1</v>
      </c>
      <c r="B8" s="510">
        <v>2</v>
      </c>
      <c r="C8" s="510">
        <v>3</v>
      </c>
      <c r="D8" s="510">
        <v>4</v>
      </c>
      <c r="E8" s="510">
        <v>5</v>
      </c>
      <c r="F8" s="510">
        <v>6</v>
      </c>
      <c r="G8" s="510">
        <v>7</v>
      </c>
      <c r="H8" s="510">
        <v>8</v>
      </c>
      <c r="I8" s="510">
        <v>9</v>
      </c>
      <c r="J8" s="226">
        <v>10</v>
      </c>
    </row>
    <row r="9" spans="1:12" ht="15" customHeight="1" x14ac:dyDescent="0.2">
      <c r="A9" s="698">
        <v>1</v>
      </c>
      <c r="B9" s="13" t="s">
        <v>1139</v>
      </c>
      <c r="C9" s="698">
        <v>214</v>
      </c>
      <c r="D9" s="730">
        <f>'7'!F10</f>
        <v>9995</v>
      </c>
      <c r="E9" s="730">
        <v>46701</v>
      </c>
      <c r="F9" s="736">
        <v>43063</v>
      </c>
      <c r="G9" s="731">
        <f t="shared" ref="G9:G20" si="0">E9/(C9*365)*100</f>
        <v>59.788759441812836</v>
      </c>
      <c r="H9" s="727">
        <f t="shared" ref="H9:H20" si="1">D9/C9</f>
        <v>46.705607476635514</v>
      </c>
      <c r="I9" s="727">
        <f t="shared" ref="I9:I19" si="2">((C9*365)-E9)/D9</f>
        <v>3.1424712356178088</v>
      </c>
      <c r="J9" s="727">
        <f t="shared" ref="J9:J19" si="3">F9/D9</f>
        <v>4.3084542271135566</v>
      </c>
    </row>
    <row r="10" spans="1:12" ht="15" customHeight="1" x14ac:dyDescent="0.2">
      <c r="A10" s="23">
        <v>2</v>
      </c>
      <c r="B10" s="14" t="s">
        <v>1140</v>
      </c>
      <c r="C10" s="23">
        <v>190</v>
      </c>
      <c r="D10" s="732">
        <f>'7'!F11</f>
        <v>5313</v>
      </c>
      <c r="E10" s="732">
        <v>16306</v>
      </c>
      <c r="F10" s="737">
        <v>13009</v>
      </c>
      <c r="G10" s="733">
        <f t="shared" si="0"/>
        <v>23.512617159336699</v>
      </c>
      <c r="H10" s="728">
        <f t="shared" si="1"/>
        <v>27.963157894736842</v>
      </c>
      <c r="I10" s="728">
        <f t="shared" si="2"/>
        <v>9.9838132881611141</v>
      </c>
      <c r="J10" s="728">
        <f t="shared" si="3"/>
        <v>2.4485224920007527</v>
      </c>
    </row>
    <row r="11" spans="1:12" ht="15" customHeight="1" x14ac:dyDescent="0.2">
      <c r="A11" s="23">
        <v>3</v>
      </c>
      <c r="B11" s="14" t="s">
        <v>1141</v>
      </c>
      <c r="C11" s="23">
        <v>114</v>
      </c>
      <c r="D11" s="732">
        <f>'7'!F12</f>
        <v>3130</v>
      </c>
      <c r="E11" s="732">
        <v>15513</v>
      </c>
      <c r="F11" s="737">
        <v>15374</v>
      </c>
      <c r="G11" s="733">
        <f>E11/(C11*365)*100</f>
        <v>37.281903388608505</v>
      </c>
      <c r="H11" s="728">
        <f t="shared" si="1"/>
        <v>27.456140350877192</v>
      </c>
      <c r="I11" s="728">
        <f t="shared" si="2"/>
        <v>8.3376996805111823</v>
      </c>
      <c r="J11" s="728">
        <f t="shared" si="3"/>
        <v>4.9118210862619804</v>
      </c>
    </row>
    <row r="12" spans="1:12" ht="15" customHeight="1" x14ac:dyDescent="0.2">
      <c r="A12" s="23">
        <v>4</v>
      </c>
      <c r="B12" s="14" t="s">
        <v>1142</v>
      </c>
      <c r="C12" s="23">
        <v>88</v>
      </c>
      <c r="D12" s="732">
        <f>'7'!F13</f>
        <v>6447</v>
      </c>
      <c r="E12" s="732">
        <v>438</v>
      </c>
      <c r="F12" s="737">
        <v>90</v>
      </c>
      <c r="G12" s="733">
        <f t="shared" si="0"/>
        <v>1.3636363636363635</v>
      </c>
      <c r="H12" s="728">
        <f t="shared" si="1"/>
        <v>73.26136363636364</v>
      </c>
      <c r="I12" s="728">
        <f t="shared" si="2"/>
        <v>4.9142236699239961</v>
      </c>
      <c r="J12" s="728">
        <f t="shared" si="3"/>
        <v>1.3959981386691484E-2</v>
      </c>
    </row>
    <row r="13" spans="1:12" ht="15" customHeight="1" x14ac:dyDescent="0.2">
      <c r="A13" s="23">
        <v>5</v>
      </c>
      <c r="B13" s="14" t="s">
        <v>1143</v>
      </c>
      <c r="C13" s="23">
        <v>51</v>
      </c>
      <c r="D13" s="732">
        <f>'7'!F14</f>
        <v>2937</v>
      </c>
      <c r="E13" s="732">
        <v>8505</v>
      </c>
      <c r="F13" s="737">
        <v>8660</v>
      </c>
      <c r="G13" s="733">
        <f t="shared" si="0"/>
        <v>45.688960515713134</v>
      </c>
      <c r="H13" s="728">
        <f t="shared" si="1"/>
        <v>57.588235294117645</v>
      </c>
      <c r="I13" s="728">
        <f t="shared" si="2"/>
        <v>3.4422880490296222</v>
      </c>
      <c r="J13" s="728">
        <f t="shared" si="3"/>
        <v>2.9485869935308138</v>
      </c>
    </row>
    <row r="14" spans="1:12" ht="15" customHeight="1" x14ac:dyDescent="0.2">
      <c r="A14" s="23">
        <v>6</v>
      </c>
      <c r="B14" s="14" t="s">
        <v>1144</v>
      </c>
      <c r="C14" s="23">
        <v>121</v>
      </c>
      <c r="D14" s="732">
        <f>'7'!F15</f>
        <v>5741</v>
      </c>
      <c r="E14" s="732">
        <v>19370</v>
      </c>
      <c r="F14" s="737">
        <v>19370</v>
      </c>
      <c r="G14" s="733">
        <f t="shared" si="0"/>
        <v>43.858258802218955</v>
      </c>
      <c r="H14" s="728">
        <f t="shared" si="1"/>
        <v>47.446280991735534</v>
      </c>
      <c r="I14" s="728">
        <f t="shared" si="2"/>
        <v>4.3189339836265459</v>
      </c>
      <c r="J14" s="728">
        <f t="shared" si="3"/>
        <v>3.3739766591186204</v>
      </c>
    </row>
    <row r="15" spans="1:12" ht="15" customHeight="1" x14ac:dyDescent="0.2">
      <c r="A15" s="23">
        <v>7</v>
      </c>
      <c r="B15" s="14" t="s">
        <v>1145</v>
      </c>
      <c r="C15" s="23">
        <v>62</v>
      </c>
      <c r="D15" s="732">
        <f>'7'!F16</f>
        <v>2508</v>
      </c>
      <c r="E15" s="732">
        <v>8607</v>
      </c>
      <c r="F15" s="737">
        <v>7046</v>
      </c>
      <c r="G15" s="733">
        <f t="shared" si="0"/>
        <v>38.033583738400353</v>
      </c>
      <c r="H15" s="728">
        <f t="shared" si="1"/>
        <v>40.451612903225808</v>
      </c>
      <c r="I15" s="728">
        <f t="shared" si="2"/>
        <v>5.5913078149920254</v>
      </c>
      <c r="J15" s="728">
        <f t="shared" si="3"/>
        <v>2.8094098883572567</v>
      </c>
    </row>
    <row r="16" spans="1:12" ht="15" customHeight="1" x14ac:dyDescent="0.2">
      <c r="A16" s="23">
        <v>8</v>
      </c>
      <c r="B16" s="14" t="s">
        <v>1146</v>
      </c>
      <c r="C16" s="23">
        <v>106</v>
      </c>
      <c r="D16" s="732">
        <f>'7'!F17</f>
        <v>5984</v>
      </c>
      <c r="E16" s="732">
        <v>12131</v>
      </c>
      <c r="F16" s="737">
        <v>21050</v>
      </c>
      <c r="G16" s="733">
        <f t="shared" si="0"/>
        <v>31.354355130524684</v>
      </c>
      <c r="H16" s="728">
        <f t="shared" si="1"/>
        <v>56.452830188679243</v>
      </c>
      <c r="I16" s="728">
        <v>0</v>
      </c>
      <c r="J16" s="728">
        <v>0</v>
      </c>
    </row>
    <row r="17" spans="1:10" ht="15" customHeight="1" x14ac:dyDescent="0.2">
      <c r="A17" s="23">
        <v>9</v>
      </c>
      <c r="B17" s="14" t="s">
        <v>1147</v>
      </c>
      <c r="C17" s="23">
        <v>278</v>
      </c>
      <c r="D17" s="732">
        <f>'7'!F18</f>
        <v>16413</v>
      </c>
      <c r="E17" s="732">
        <v>57365</v>
      </c>
      <c r="F17" s="737">
        <v>41000</v>
      </c>
      <c r="G17" s="733">
        <f t="shared" si="0"/>
        <v>56.533950921454611</v>
      </c>
      <c r="H17" s="728">
        <f t="shared" si="1"/>
        <v>59.039568345323744</v>
      </c>
      <c r="I17" s="728">
        <f t="shared" si="2"/>
        <v>2.6871991713885333</v>
      </c>
      <c r="J17" s="728">
        <f t="shared" si="3"/>
        <v>2.4980198623042709</v>
      </c>
    </row>
    <row r="18" spans="1:10" ht="15" customHeight="1" x14ac:dyDescent="0.2">
      <c r="A18" s="23">
        <v>10</v>
      </c>
      <c r="B18" s="14" t="s">
        <v>1148</v>
      </c>
      <c r="C18" s="23">
        <v>72</v>
      </c>
      <c r="D18" s="732">
        <f>'7'!F19</f>
        <v>4480</v>
      </c>
      <c r="E18" s="732">
        <v>20655</v>
      </c>
      <c r="F18" s="737">
        <v>13770</v>
      </c>
      <c r="G18" s="733">
        <f t="shared" si="0"/>
        <v>78.595890410958901</v>
      </c>
      <c r="H18" s="728">
        <f t="shared" si="1"/>
        <v>62.222222222222221</v>
      </c>
      <c r="I18" s="728">
        <f t="shared" si="2"/>
        <v>1.2555803571428572</v>
      </c>
      <c r="J18" s="728">
        <f t="shared" si="3"/>
        <v>3.0736607142857144</v>
      </c>
    </row>
    <row r="19" spans="1:10" ht="15" customHeight="1" x14ac:dyDescent="0.2">
      <c r="A19" s="33">
        <v>11</v>
      </c>
      <c r="B19" s="15" t="s">
        <v>1149</v>
      </c>
      <c r="C19" s="33">
        <v>112</v>
      </c>
      <c r="D19" s="734">
        <f>'7'!F20</f>
        <v>6062</v>
      </c>
      <c r="E19" s="734">
        <v>17566</v>
      </c>
      <c r="F19" s="723">
        <v>14296</v>
      </c>
      <c r="G19" s="735">
        <f t="shared" si="0"/>
        <v>42.969667318982388</v>
      </c>
      <c r="H19" s="729">
        <f t="shared" si="1"/>
        <v>54.125</v>
      </c>
      <c r="I19" s="729">
        <f t="shared" si="2"/>
        <v>3.8459254371494556</v>
      </c>
      <c r="J19" s="729">
        <f t="shared" si="3"/>
        <v>2.3582975915539426</v>
      </c>
    </row>
    <row r="20" spans="1:10" ht="15.75" x14ac:dyDescent="0.2">
      <c r="A20" s="1213" t="s">
        <v>207</v>
      </c>
      <c r="B20" s="1214"/>
      <c r="C20" s="418">
        <f>'7'!C21</f>
        <v>1408</v>
      </c>
      <c r="D20" s="723">
        <f>'7'!F21</f>
        <v>69016</v>
      </c>
      <c r="E20" s="724">
        <f>SUM(E9:E19)</f>
        <v>223157</v>
      </c>
      <c r="F20" s="724">
        <f>SUM(F9:F19)</f>
        <v>196728</v>
      </c>
      <c r="G20" s="725">
        <f t="shared" si="0"/>
        <v>43.422517123287676</v>
      </c>
      <c r="H20" s="726">
        <f t="shared" si="1"/>
        <v>49.017045454545453</v>
      </c>
      <c r="I20" s="726">
        <f>((C20*365)-E20)/D20</f>
        <v>4.2129795989335808</v>
      </c>
      <c r="J20" s="726">
        <f>F20/D20</f>
        <v>2.850469456357946</v>
      </c>
    </row>
    <row r="21" spans="1:10" x14ac:dyDescent="0.2">
      <c r="A21" s="1"/>
      <c r="B21" s="1"/>
    </row>
    <row r="22" spans="1:10" x14ac:dyDescent="0.2">
      <c r="A22" s="254" t="s">
        <v>1331</v>
      </c>
      <c r="B22" s="691"/>
    </row>
    <row r="23" spans="1:10" x14ac:dyDescent="0.2">
      <c r="A23" s="254" t="s">
        <v>999</v>
      </c>
      <c r="B23" s="691"/>
    </row>
  </sheetData>
  <mergeCells count="6">
    <mergeCell ref="A20:B20"/>
    <mergeCell ref="A3:J3"/>
    <mergeCell ref="A4:D4"/>
    <mergeCell ref="E4:F4"/>
    <mergeCell ref="E5:F5"/>
    <mergeCell ref="A5:D5"/>
  </mergeCells>
  <phoneticPr fontId="21" type="noConversion"/>
  <printOptions horizontalCentered="1"/>
  <pageMargins left="0.54" right="0.70866141732283505" top="1.25" bottom="0.74803149606299202" header="0.31496062992126" footer="0.31496062992126"/>
  <pageSetup paperSize="130" fitToWidth="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81</vt:i4>
      </vt:variant>
      <vt:variant>
        <vt:lpstr>Named Ranges</vt:lpstr>
      </vt:variant>
      <vt:variant>
        <vt:i4>66</vt:i4>
      </vt:variant>
    </vt:vector>
  </HeadingPairs>
  <TitlesOfParts>
    <vt:vector size="147" baseType="lpstr">
      <vt:lpstr>Resume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60a</vt:lpstr>
      <vt:lpstr>60b</vt:lpstr>
      <vt:lpstr>60c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'1'!Print_Area</vt:lpstr>
      <vt:lpstr>'10'!Print_Area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'22'!Print_Area</vt:lpstr>
      <vt:lpstr>'23'!Print_Area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'31'!Print_Area</vt:lpstr>
      <vt:lpstr>'32'!Print_Area</vt:lpstr>
      <vt:lpstr>'33'!Print_Area</vt:lpstr>
      <vt:lpstr>'35'!Print_Area</vt:lpstr>
      <vt:lpstr>'36'!Print_Area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'44'!Print_Area</vt:lpstr>
      <vt:lpstr>'45'!Print_Area</vt:lpstr>
      <vt:lpstr>'47'!Print_Area</vt:lpstr>
      <vt:lpstr>'49'!Print_Area</vt:lpstr>
      <vt:lpstr>'5'!Print_Area</vt:lpstr>
      <vt:lpstr>'50'!Print_Area</vt:lpstr>
      <vt:lpstr>'51'!Print_Area</vt:lpstr>
      <vt:lpstr>'53'!Print_Area</vt:lpstr>
      <vt:lpstr>'54'!Print_Area</vt:lpstr>
      <vt:lpstr>'55'!Print_Area</vt:lpstr>
      <vt:lpstr>'56'!Print_Area</vt:lpstr>
      <vt:lpstr>'58'!Print_Area</vt:lpstr>
      <vt:lpstr>'6'!Print_Area</vt:lpstr>
      <vt:lpstr>'61'!Print_Area</vt:lpstr>
      <vt:lpstr>'62'!Print_Area</vt:lpstr>
      <vt:lpstr>'63'!Print_Area</vt:lpstr>
      <vt:lpstr>'65'!Print_Area</vt:lpstr>
      <vt:lpstr>'66'!Print_Area</vt:lpstr>
      <vt:lpstr>'67'!Print_Area</vt:lpstr>
      <vt:lpstr>'7'!Print_Area</vt:lpstr>
      <vt:lpstr>'70'!Print_Area</vt:lpstr>
      <vt:lpstr>'71'!Print_Area</vt:lpstr>
      <vt:lpstr>'75'!Print_Area</vt:lpstr>
      <vt:lpstr>'76'!Print_Area</vt:lpstr>
      <vt:lpstr>'8'!Print_Area</vt:lpstr>
      <vt:lpstr>'9'!Print_Area</vt:lpstr>
      <vt:lpstr>'11'!Print_Titles</vt:lpstr>
      <vt:lpstr>'12'!Print_Titles</vt:lpstr>
      <vt:lpstr>'13'!Print_Titles</vt:lpstr>
      <vt:lpstr>'14'!Print_Titles</vt:lpstr>
      <vt:lpstr>'15'!Print_Titles</vt:lpstr>
      <vt:lpstr>'16'!Print_Titles</vt:lpstr>
      <vt:lpstr>'5'!Print_Titles</vt:lpstr>
      <vt:lpstr>'9'!Print_Titles</vt:lpstr>
      <vt:lpstr>Resume!Print_Titles</vt:lpstr>
    </vt:vector>
  </TitlesOfParts>
  <Company>Ministry of Health Indonesia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Yudianto</dc:creator>
  <cp:lastModifiedBy>sungram</cp:lastModifiedBy>
  <cp:lastPrinted>2022-07-27T07:41:57Z</cp:lastPrinted>
  <dcterms:created xsi:type="dcterms:W3CDTF">2004-01-26T15:26:59Z</dcterms:created>
  <dcterms:modified xsi:type="dcterms:W3CDTF">2022-12-16T01:38:36Z</dcterms:modified>
</cp:coreProperties>
</file>